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93D5FAE7-BBAF-41AD-B937-3823B63FC9D8}" xr6:coauthVersionLast="47" xr6:coauthVersionMax="47" xr10:uidLastSave="{00000000-0000-0000-0000-000000000000}"/>
  <bookViews>
    <workbookView xWindow="-108" yWindow="-108" windowWidth="23256" windowHeight="12456" xr2:uid="{4DE6080C-4B18-483C-BB7C-A84DDD70E9BE}"/>
  </bookViews>
  <sheets>
    <sheet name="Início" sheetId="1" r:id="rId1"/>
    <sheet name="Painel" sheetId="2" r:id="rId2"/>
    <sheet name="Agenda" sheetId="3" r:id="rId3"/>
    <sheet name="Pacientes" sheetId="4" r:id="rId4"/>
    <sheet name="Resumo" sheetId="5" r:id="rId5"/>
    <sheet name="Ajust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F4" i="2"/>
  <c r="U9" i="5"/>
  <c r="U8" i="5"/>
  <c r="U7" i="5"/>
  <c r="U6" i="5"/>
  <c r="U5" i="5"/>
  <c r="U4" i="5"/>
  <c r="U3" i="5"/>
  <c r="R8" i="5"/>
  <c r="Q8" i="5"/>
  <c r="R7" i="5"/>
  <c r="Q7" i="5"/>
  <c r="R6" i="5"/>
  <c r="Q6" i="5"/>
  <c r="R5" i="5"/>
  <c r="Q5" i="5"/>
  <c r="R4" i="5"/>
  <c r="Q4" i="5"/>
  <c r="R3" i="5"/>
  <c r="Q3" i="5"/>
  <c r="O14" i="5"/>
  <c r="N14" i="5"/>
  <c r="L14" i="5"/>
  <c r="K14" i="5"/>
  <c r="J14" i="5"/>
  <c r="O13" i="5"/>
  <c r="N13" i="5"/>
  <c r="L13" i="5"/>
  <c r="K13" i="5"/>
  <c r="J13" i="5"/>
  <c r="O12" i="5"/>
  <c r="N12" i="5"/>
  <c r="L12" i="5"/>
  <c r="K12" i="5"/>
  <c r="J12" i="5"/>
  <c r="O11" i="5"/>
  <c r="N11" i="5"/>
  <c r="L11" i="5"/>
  <c r="K11" i="5"/>
  <c r="J11" i="5"/>
  <c r="O10" i="5"/>
  <c r="N10" i="5"/>
  <c r="L10" i="5"/>
  <c r="K10" i="5"/>
  <c r="J10" i="5"/>
  <c r="O9" i="5"/>
  <c r="N9" i="5"/>
  <c r="L9" i="5"/>
  <c r="K9" i="5"/>
  <c r="J9" i="5"/>
  <c r="O8" i="5"/>
  <c r="N8" i="5"/>
  <c r="L8" i="5"/>
  <c r="K8" i="5"/>
  <c r="J8" i="5"/>
  <c r="O7" i="5"/>
  <c r="N7" i="5"/>
  <c r="L7" i="5"/>
  <c r="K7" i="5"/>
  <c r="J7" i="5"/>
  <c r="O6" i="5"/>
  <c r="N6" i="5"/>
  <c r="L6" i="5"/>
  <c r="K6" i="5"/>
  <c r="J6" i="5"/>
  <c r="O5" i="5"/>
  <c r="N5" i="5"/>
  <c r="L5" i="5"/>
  <c r="K5" i="5"/>
  <c r="J5" i="5"/>
  <c r="O4" i="5"/>
  <c r="N4" i="5"/>
  <c r="L4" i="5"/>
  <c r="K4" i="5"/>
  <c r="J4" i="5"/>
  <c r="O3" i="5"/>
  <c r="N3" i="5"/>
  <c r="L3" i="5"/>
  <c r="K3" i="5"/>
  <c r="J3" i="5"/>
  <c r="H15" i="5"/>
  <c r="E15" i="5"/>
  <c r="G15" i="5"/>
  <c r="F15" i="5"/>
  <c r="D15" i="5"/>
  <c r="C15" i="5"/>
  <c r="B15" i="5"/>
  <c r="H14" i="5"/>
  <c r="G14" i="5"/>
  <c r="F14" i="5"/>
  <c r="E14" i="5"/>
  <c r="D14" i="5"/>
  <c r="C14" i="5"/>
  <c r="B14" i="5"/>
  <c r="H13" i="5"/>
  <c r="G13" i="5"/>
  <c r="F13" i="5"/>
  <c r="E13" i="5"/>
  <c r="D13" i="5"/>
  <c r="C13" i="5"/>
  <c r="B13" i="5"/>
  <c r="H12" i="5"/>
  <c r="G12" i="5"/>
  <c r="F12" i="5"/>
  <c r="E12" i="5"/>
  <c r="D12" i="5"/>
  <c r="C12" i="5"/>
  <c r="B12" i="5"/>
  <c r="H11" i="5"/>
  <c r="G11" i="5"/>
  <c r="F11" i="5"/>
  <c r="E11" i="5"/>
  <c r="D11" i="5"/>
  <c r="C11" i="5"/>
  <c r="B11" i="5"/>
  <c r="H10" i="5"/>
  <c r="G10" i="5"/>
  <c r="F10" i="5"/>
  <c r="E10" i="5"/>
  <c r="D10" i="5"/>
  <c r="C10" i="5"/>
  <c r="B10" i="5"/>
  <c r="H9" i="5"/>
  <c r="G9" i="5"/>
  <c r="F9" i="5"/>
  <c r="E9" i="5"/>
  <c r="D9" i="5"/>
  <c r="C9" i="5"/>
  <c r="B9" i="5"/>
  <c r="H8" i="5"/>
  <c r="G8" i="5"/>
  <c r="F8" i="5"/>
  <c r="E8" i="5"/>
  <c r="D8" i="5"/>
  <c r="C8" i="5"/>
  <c r="B8" i="5"/>
  <c r="H7" i="5"/>
  <c r="G7" i="5"/>
  <c r="F7" i="5"/>
  <c r="E7" i="5"/>
  <c r="D7" i="5"/>
  <c r="C7" i="5"/>
  <c r="B7" i="5"/>
  <c r="H6" i="5"/>
  <c r="G6" i="5"/>
  <c r="F6" i="5"/>
  <c r="E6" i="5"/>
  <c r="D6" i="5"/>
  <c r="C6" i="5"/>
  <c r="B6" i="5"/>
  <c r="H5" i="5"/>
  <c r="G5" i="5"/>
  <c r="F5" i="5"/>
  <c r="E5" i="5"/>
  <c r="D5" i="5"/>
  <c r="C5" i="5"/>
  <c r="B5" i="5"/>
  <c r="H4" i="5"/>
  <c r="G4" i="5"/>
  <c r="F4" i="5"/>
  <c r="E4" i="5"/>
  <c r="D4" i="5"/>
  <c r="C4" i="5"/>
  <c r="B4" i="5"/>
  <c r="H3" i="5"/>
  <c r="G3" i="5"/>
  <c r="F3" i="5"/>
  <c r="E3" i="5"/>
  <c r="D3" i="5"/>
  <c r="C3" i="5"/>
  <c r="B3" i="5"/>
  <c r="J503" i="3"/>
  <c r="H503" i="3"/>
  <c r="J502" i="3"/>
  <c r="H502" i="3"/>
  <c r="J501" i="3"/>
  <c r="H501" i="3"/>
  <c r="J500" i="3"/>
  <c r="H500" i="3"/>
  <c r="J499" i="3"/>
  <c r="H499" i="3"/>
  <c r="J498" i="3"/>
  <c r="H498" i="3"/>
  <c r="J497" i="3"/>
  <c r="H497" i="3"/>
  <c r="J496" i="3"/>
  <c r="H496" i="3"/>
  <c r="J495" i="3"/>
  <c r="H495" i="3"/>
  <c r="J494" i="3"/>
  <c r="H494" i="3"/>
  <c r="J493" i="3"/>
  <c r="H493" i="3"/>
  <c r="J492" i="3"/>
  <c r="H492" i="3"/>
  <c r="J491" i="3"/>
  <c r="H491" i="3"/>
  <c r="J490" i="3"/>
  <c r="H490" i="3"/>
  <c r="J489" i="3"/>
  <c r="H489" i="3"/>
  <c r="J488" i="3"/>
  <c r="H488" i="3"/>
  <c r="J487" i="3"/>
  <c r="H487" i="3"/>
  <c r="J486" i="3"/>
  <c r="H486" i="3"/>
  <c r="J485" i="3"/>
  <c r="H485" i="3"/>
  <c r="J484" i="3"/>
  <c r="H484" i="3"/>
  <c r="J483" i="3"/>
  <c r="H483" i="3"/>
  <c r="J482" i="3"/>
  <c r="H482" i="3"/>
  <c r="J481" i="3"/>
  <c r="H481" i="3"/>
  <c r="J480" i="3"/>
  <c r="H480" i="3"/>
  <c r="J479" i="3"/>
  <c r="H479" i="3"/>
  <c r="J478" i="3"/>
  <c r="H478" i="3"/>
  <c r="J477" i="3"/>
  <c r="H477" i="3"/>
  <c r="J476" i="3"/>
  <c r="H476" i="3"/>
  <c r="J475" i="3"/>
  <c r="H475" i="3"/>
  <c r="J474" i="3"/>
  <c r="H474" i="3"/>
  <c r="J473" i="3"/>
  <c r="H473" i="3"/>
  <c r="J472" i="3"/>
  <c r="H472" i="3"/>
  <c r="J471" i="3"/>
  <c r="H471" i="3"/>
  <c r="J470" i="3"/>
  <c r="H470" i="3"/>
  <c r="J469" i="3"/>
  <c r="H469" i="3"/>
  <c r="J468" i="3"/>
  <c r="H468" i="3"/>
  <c r="J467" i="3"/>
  <c r="H467" i="3"/>
  <c r="J466" i="3"/>
  <c r="H466" i="3"/>
  <c r="J465" i="3"/>
  <c r="H465" i="3"/>
  <c r="J464" i="3"/>
  <c r="H464" i="3"/>
  <c r="J463" i="3"/>
  <c r="H463" i="3"/>
  <c r="J462" i="3"/>
  <c r="H462" i="3"/>
  <c r="J461" i="3"/>
  <c r="H461" i="3"/>
  <c r="J460" i="3"/>
  <c r="H460" i="3"/>
  <c r="J459" i="3"/>
  <c r="H459" i="3"/>
  <c r="J458" i="3"/>
  <c r="H458" i="3"/>
  <c r="J457" i="3"/>
  <c r="H457" i="3"/>
  <c r="J456" i="3"/>
  <c r="H456" i="3"/>
  <c r="J455" i="3"/>
  <c r="H455" i="3"/>
  <c r="J454" i="3"/>
  <c r="H454" i="3"/>
  <c r="J453" i="3"/>
  <c r="H453" i="3"/>
  <c r="J452" i="3"/>
  <c r="H452" i="3"/>
  <c r="J451" i="3"/>
  <c r="H451" i="3"/>
  <c r="J450" i="3"/>
  <c r="H450" i="3"/>
  <c r="J449" i="3"/>
  <c r="H449" i="3"/>
  <c r="J448" i="3"/>
  <c r="H448" i="3"/>
  <c r="J447" i="3"/>
  <c r="H447" i="3"/>
  <c r="J446" i="3"/>
  <c r="H446" i="3"/>
  <c r="J445" i="3"/>
  <c r="H445" i="3"/>
  <c r="J444" i="3"/>
  <c r="H444" i="3"/>
  <c r="J443" i="3"/>
  <c r="H443" i="3"/>
  <c r="J442" i="3"/>
  <c r="H442" i="3"/>
  <c r="J441" i="3"/>
  <c r="H441" i="3"/>
  <c r="J440" i="3"/>
  <c r="H440" i="3"/>
  <c r="J439" i="3"/>
  <c r="H439" i="3"/>
  <c r="J438" i="3"/>
  <c r="H438" i="3"/>
  <c r="J437" i="3"/>
  <c r="H437" i="3"/>
  <c r="J436" i="3"/>
  <c r="H436" i="3"/>
  <c r="J435" i="3"/>
  <c r="H435" i="3"/>
  <c r="J434" i="3"/>
  <c r="H434" i="3"/>
  <c r="J433" i="3"/>
  <c r="H433" i="3"/>
  <c r="J432" i="3"/>
  <c r="H432" i="3"/>
  <c r="J431" i="3"/>
  <c r="H431" i="3"/>
  <c r="J430" i="3"/>
  <c r="H430" i="3"/>
  <c r="J429" i="3"/>
  <c r="H429" i="3"/>
  <c r="J428" i="3"/>
  <c r="H428" i="3"/>
  <c r="J427" i="3"/>
  <c r="H427" i="3"/>
  <c r="J426" i="3"/>
  <c r="H426" i="3"/>
  <c r="J425" i="3"/>
  <c r="H425" i="3"/>
  <c r="J424" i="3"/>
  <c r="H424" i="3"/>
  <c r="J423" i="3"/>
  <c r="H423" i="3"/>
  <c r="J422" i="3"/>
  <c r="H422" i="3"/>
  <c r="J421" i="3"/>
  <c r="H421" i="3"/>
  <c r="J420" i="3"/>
  <c r="H420" i="3"/>
  <c r="J419" i="3"/>
  <c r="H419" i="3"/>
  <c r="J418" i="3"/>
  <c r="H418" i="3"/>
  <c r="J417" i="3"/>
  <c r="H417" i="3"/>
  <c r="J416" i="3"/>
  <c r="H416" i="3"/>
  <c r="J415" i="3"/>
  <c r="H415" i="3"/>
  <c r="J414" i="3"/>
  <c r="H414" i="3"/>
  <c r="J413" i="3"/>
  <c r="H413" i="3"/>
  <c r="J412" i="3"/>
  <c r="H412" i="3"/>
  <c r="J411" i="3"/>
  <c r="H411" i="3"/>
  <c r="J410" i="3"/>
  <c r="H410" i="3"/>
  <c r="J409" i="3"/>
  <c r="H409" i="3"/>
  <c r="J408" i="3"/>
  <c r="H408" i="3"/>
  <c r="J407" i="3"/>
  <c r="H407" i="3"/>
  <c r="J406" i="3"/>
  <c r="H406" i="3"/>
  <c r="J405" i="3"/>
  <c r="H405" i="3"/>
  <c r="J404" i="3"/>
  <c r="H404" i="3"/>
  <c r="J403" i="3"/>
  <c r="H403" i="3"/>
  <c r="J402" i="3"/>
  <c r="H402" i="3"/>
  <c r="J401" i="3"/>
  <c r="H401" i="3"/>
  <c r="J400" i="3"/>
  <c r="H400" i="3"/>
  <c r="J399" i="3"/>
  <c r="H399" i="3"/>
  <c r="J398" i="3"/>
  <c r="H398" i="3"/>
  <c r="J397" i="3"/>
  <c r="H397" i="3"/>
  <c r="J396" i="3"/>
  <c r="H396" i="3"/>
  <c r="J395" i="3"/>
  <c r="H395" i="3"/>
  <c r="J394" i="3"/>
  <c r="H394" i="3"/>
  <c r="J393" i="3"/>
  <c r="H393" i="3"/>
  <c r="J392" i="3"/>
  <c r="H392" i="3"/>
  <c r="J391" i="3"/>
  <c r="H391" i="3"/>
  <c r="J390" i="3"/>
  <c r="H390" i="3"/>
  <c r="J389" i="3"/>
  <c r="H389" i="3"/>
  <c r="J388" i="3"/>
  <c r="H388" i="3"/>
  <c r="J387" i="3"/>
  <c r="H387" i="3"/>
  <c r="J386" i="3"/>
  <c r="H386" i="3"/>
  <c r="J385" i="3"/>
  <c r="H385" i="3"/>
  <c r="J384" i="3"/>
  <c r="H384" i="3"/>
  <c r="J383" i="3"/>
  <c r="H383" i="3"/>
  <c r="J382" i="3"/>
  <c r="H382" i="3"/>
  <c r="J381" i="3"/>
  <c r="H381" i="3"/>
  <c r="J380" i="3"/>
  <c r="H380" i="3"/>
  <c r="J379" i="3"/>
  <c r="H379" i="3"/>
  <c r="J378" i="3"/>
  <c r="H378" i="3"/>
  <c r="J377" i="3"/>
  <c r="H377" i="3"/>
  <c r="J376" i="3"/>
  <c r="H376" i="3"/>
  <c r="J375" i="3"/>
  <c r="H375" i="3"/>
  <c r="J374" i="3"/>
  <c r="H374" i="3"/>
  <c r="J373" i="3"/>
  <c r="H373" i="3"/>
  <c r="J372" i="3"/>
  <c r="H372" i="3"/>
  <c r="J371" i="3"/>
  <c r="H371" i="3"/>
  <c r="J370" i="3"/>
  <c r="H370" i="3"/>
  <c r="J369" i="3"/>
  <c r="H369" i="3"/>
  <c r="J368" i="3"/>
  <c r="H368" i="3"/>
  <c r="J367" i="3"/>
  <c r="H367" i="3"/>
  <c r="J366" i="3"/>
  <c r="H366" i="3"/>
  <c r="J365" i="3"/>
  <c r="H365" i="3"/>
  <c r="J364" i="3"/>
  <c r="H364" i="3"/>
  <c r="J363" i="3"/>
  <c r="H363" i="3"/>
  <c r="J362" i="3"/>
  <c r="H362" i="3"/>
  <c r="J361" i="3"/>
  <c r="H361" i="3"/>
  <c r="J360" i="3"/>
  <c r="H360" i="3"/>
  <c r="J359" i="3"/>
  <c r="H359" i="3"/>
  <c r="J358" i="3"/>
  <c r="H358" i="3"/>
  <c r="J357" i="3"/>
  <c r="H357" i="3"/>
  <c r="J356" i="3"/>
  <c r="H356" i="3"/>
  <c r="J355" i="3"/>
  <c r="H355" i="3"/>
  <c r="J354" i="3"/>
  <c r="H354" i="3"/>
  <c r="J353" i="3"/>
  <c r="H353" i="3"/>
  <c r="J352" i="3"/>
  <c r="H352" i="3"/>
  <c r="J351" i="3"/>
  <c r="H351" i="3"/>
  <c r="J350" i="3"/>
  <c r="H350" i="3"/>
  <c r="J349" i="3"/>
  <c r="H349" i="3"/>
  <c r="J348" i="3"/>
  <c r="H348" i="3"/>
  <c r="J347" i="3"/>
  <c r="H347" i="3"/>
  <c r="J346" i="3"/>
  <c r="H346" i="3"/>
  <c r="J345" i="3"/>
  <c r="H345" i="3"/>
  <c r="J344" i="3"/>
  <c r="H344" i="3"/>
  <c r="J343" i="3"/>
  <c r="H343" i="3"/>
  <c r="J342" i="3"/>
  <c r="H342" i="3"/>
  <c r="J341" i="3"/>
  <c r="H341" i="3"/>
  <c r="J340" i="3"/>
  <c r="H340" i="3"/>
  <c r="J339" i="3"/>
  <c r="H339" i="3"/>
  <c r="J338" i="3"/>
  <c r="H338" i="3"/>
  <c r="J337" i="3"/>
  <c r="H337" i="3"/>
  <c r="J336" i="3"/>
  <c r="H336" i="3"/>
  <c r="J335" i="3"/>
  <c r="H335" i="3"/>
  <c r="J334" i="3"/>
  <c r="H334" i="3"/>
  <c r="J333" i="3"/>
  <c r="H333" i="3"/>
  <c r="J332" i="3"/>
  <c r="H332" i="3"/>
  <c r="J331" i="3"/>
  <c r="H331" i="3"/>
  <c r="J330" i="3"/>
  <c r="H330" i="3"/>
  <c r="J329" i="3"/>
  <c r="H329" i="3"/>
  <c r="J328" i="3"/>
  <c r="H328" i="3"/>
  <c r="J327" i="3"/>
  <c r="H327" i="3"/>
  <c r="J326" i="3"/>
  <c r="H326" i="3"/>
  <c r="J325" i="3"/>
  <c r="H325" i="3"/>
  <c r="J324" i="3"/>
  <c r="H324" i="3"/>
  <c r="J323" i="3"/>
  <c r="H323" i="3"/>
  <c r="J322" i="3"/>
  <c r="H322" i="3"/>
  <c r="J321" i="3"/>
  <c r="H321" i="3"/>
  <c r="J320" i="3"/>
  <c r="H320" i="3"/>
  <c r="J319" i="3"/>
  <c r="H319" i="3"/>
  <c r="J318" i="3"/>
  <c r="H318" i="3"/>
  <c r="J317" i="3"/>
  <c r="H317" i="3"/>
  <c r="J316" i="3"/>
  <c r="H316" i="3"/>
  <c r="J315" i="3"/>
  <c r="H315" i="3"/>
  <c r="J314" i="3"/>
  <c r="H314" i="3"/>
  <c r="J313" i="3"/>
  <c r="H313" i="3"/>
  <c r="J312" i="3"/>
  <c r="H312" i="3"/>
  <c r="J311" i="3"/>
  <c r="H311" i="3"/>
  <c r="J310" i="3"/>
  <c r="H310" i="3"/>
  <c r="J309" i="3"/>
  <c r="H309" i="3"/>
  <c r="J308" i="3"/>
  <c r="H308" i="3"/>
  <c r="J307" i="3"/>
  <c r="H307" i="3"/>
  <c r="J306" i="3"/>
  <c r="H306" i="3"/>
  <c r="J305" i="3"/>
  <c r="H305" i="3"/>
  <c r="J304" i="3"/>
  <c r="H304" i="3"/>
  <c r="J303" i="3"/>
  <c r="H303" i="3"/>
  <c r="J302" i="3"/>
  <c r="H302" i="3"/>
  <c r="J301" i="3"/>
  <c r="H301" i="3"/>
  <c r="J300" i="3"/>
  <c r="H300" i="3"/>
  <c r="J299" i="3"/>
  <c r="H299" i="3"/>
  <c r="J298" i="3"/>
  <c r="H298" i="3"/>
  <c r="J297" i="3"/>
  <c r="H297" i="3"/>
  <c r="J296" i="3"/>
  <c r="H296" i="3"/>
  <c r="J295" i="3"/>
  <c r="H295" i="3"/>
  <c r="J294" i="3"/>
  <c r="H294" i="3"/>
  <c r="J293" i="3"/>
  <c r="H293" i="3"/>
  <c r="J292" i="3"/>
  <c r="H292" i="3"/>
  <c r="J291" i="3"/>
  <c r="H291" i="3"/>
  <c r="J290" i="3"/>
  <c r="H290" i="3"/>
  <c r="J289" i="3"/>
  <c r="H289" i="3"/>
  <c r="J288" i="3"/>
  <c r="H288" i="3"/>
  <c r="J287" i="3"/>
  <c r="H287" i="3"/>
  <c r="J286" i="3"/>
  <c r="H286" i="3"/>
  <c r="J285" i="3"/>
  <c r="H285" i="3"/>
  <c r="J284" i="3"/>
  <c r="H284" i="3"/>
  <c r="J283" i="3"/>
  <c r="H283" i="3"/>
  <c r="J282" i="3"/>
  <c r="H282" i="3"/>
  <c r="J281" i="3"/>
  <c r="H281" i="3"/>
  <c r="J280" i="3"/>
  <c r="H280" i="3"/>
  <c r="J279" i="3"/>
  <c r="H279" i="3"/>
  <c r="J278" i="3"/>
  <c r="H278" i="3"/>
  <c r="J277" i="3"/>
  <c r="H277" i="3"/>
  <c r="J276" i="3"/>
  <c r="H276" i="3"/>
  <c r="J275" i="3"/>
  <c r="H275" i="3"/>
  <c r="J274" i="3"/>
  <c r="H274" i="3"/>
  <c r="J273" i="3"/>
  <c r="H273" i="3"/>
  <c r="J272" i="3"/>
  <c r="H272" i="3"/>
  <c r="J271" i="3"/>
  <c r="H271" i="3"/>
  <c r="J270" i="3"/>
  <c r="H270" i="3"/>
  <c r="J269" i="3"/>
  <c r="H269" i="3"/>
  <c r="J268" i="3"/>
  <c r="H268" i="3"/>
  <c r="J267" i="3"/>
  <c r="H267" i="3"/>
  <c r="J266" i="3"/>
  <c r="H266" i="3"/>
  <c r="J265" i="3"/>
  <c r="H265" i="3"/>
  <c r="J264" i="3"/>
  <c r="H264" i="3"/>
  <c r="J263" i="3"/>
  <c r="H263" i="3"/>
  <c r="J262" i="3"/>
  <c r="H262" i="3"/>
  <c r="J261" i="3"/>
  <c r="H261" i="3"/>
  <c r="J260" i="3"/>
  <c r="H260" i="3"/>
  <c r="J259" i="3"/>
  <c r="H259" i="3"/>
  <c r="J258" i="3"/>
  <c r="H258" i="3"/>
  <c r="J257" i="3"/>
  <c r="H257" i="3"/>
  <c r="J256" i="3"/>
  <c r="H256" i="3"/>
  <c r="J255" i="3"/>
  <c r="H255" i="3"/>
  <c r="J254" i="3"/>
  <c r="H254" i="3"/>
  <c r="J253" i="3"/>
  <c r="H253" i="3"/>
  <c r="J252" i="3"/>
  <c r="H252" i="3"/>
  <c r="J251" i="3"/>
  <c r="H251" i="3"/>
  <c r="J250" i="3"/>
  <c r="H250" i="3"/>
  <c r="J249" i="3"/>
  <c r="H249" i="3"/>
  <c r="J248" i="3"/>
  <c r="H248" i="3"/>
  <c r="J247" i="3"/>
  <c r="H247" i="3"/>
  <c r="J246" i="3"/>
  <c r="H246" i="3"/>
  <c r="J245" i="3"/>
  <c r="H245" i="3"/>
  <c r="J244" i="3"/>
  <c r="H244" i="3"/>
  <c r="J243" i="3"/>
  <c r="H243" i="3"/>
  <c r="J242" i="3"/>
  <c r="H242" i="3"/>
  <c r="J241" i="3"/>
  <c r="H241" i="3"/>
  <c r="J240" i="3"/>
  <c r="H240" i="3"/>
  <c r="J239" i="3"/>
  <c r="H239" i="3"/>
  <c r="J238" i="3"/>
  <c r="H238" i="3"/>
  <c r="J237" i="3"/>
  <c r="H237" i="3"/>
  <c r="J236" i="3"/>
  <c r="H236" i="3"/>
  <c r="J235" i="3"/>
  <c r="H235" i="3"/>
  <c r="J234" i="3"/>
  <c r="H234" i="3"/>
  <c r="J233" i="3"/>
  <c r="H233" i="3"/>
  <c r="J232" i="3"/>
  <c r="H232" i="3"/>
  <c r="J231" i="3"/>
  <c r="H231" i="3"/>
  <c r="J230" i="3"/>
  <c r="H230" i="3"/>
  <c r="J229" i="3"/>
  <c r="H229" i="3"/>
  <c r="J228" i="3"/>
  <c r="H228" i="3"/>
  <c r="J227" i="3"/>
  <c r="H227" i="3"/>
  <c r="J226" i="3"/>
  <c r="H226" i="3"/>
  <c r="J225" i="3"/>
  <c r="H225" i="3"/>
  <c r="J224" i="3"/>
  <c r="H224" i="3"/>
  <c r="J223" i="3"/>
  <c r="H223" i="3"/>
  <c r="J222" i="3"/>
  <c r="H222" i="3"/>
  <c r="J221" i="3"/>
  <c r="H221" i="3"/>
  <c r="J220" i="3"/>
  <c r="H220" i="3"/>
  <c r="J219" i="3"/>
  <c r="H219" i="3"/>
  <c r="J218" i="3"/>
  <c r="H218" i="3"/>
  <c r="J217" i="3"/>
  <c r="H217" i="3"/>
  <c r="J216" i="3"/>
  <c r="H216" i="3"/>
  <c r="J215" i="3"/>
  <c r="H215" i="3"/>
  <c r="J214" i="3"/>
  <c r="H214" i="3"/>
  <c r="J213" i="3"/>
  <c r="H213" i="3"/>
  <c r="J212" i="3"/>
  <c r="H212" i="3"/>
  <c r="J211" i="3"/>
  <c r="H211" i="3"/>
  <c r="J210" i="3"/>
  <c r="H210" i="3"/>
  <c r="J209" i="3"/>
  <c r="H209" i="3"/>
  <c r="J208" i="3"/>
  <c r="H208" i="3"/>
  <c r="J207" i="3"/>
  <c r="H207" i="3"/>
  <c r="J206" i="3"/>
  <c r="H206" i="3"/>
  <c r="J205" i="3"/>
  <c r="H205" i="3"/>
  <c r="J204" i="3"/>
  <c r="H204" i="3"/>
  <c r="J203" i="3"/>
  <c r="H203" i="3"/>
  <c r="J202" i="3"/>
  <c r="H202" i="3"/>
  <c r="J201" i="3"/>
  <c r="H201" i="3"/>
  <c r="J200" i="3"/>
  <c r="H200" i="3"/>
  <c r="J199" i="3"/>
  <c r="H199" i="3"/>
  <c r="J198" i="3"/>
  <c r="H198" i="3"/>
  <c r="J197" i="3"/>
  <c r="H197" i="3"/>
  <c r="J196" i="3"/>
  <c r="H196" i="3"/>
  <c r="J195" i="3"/>
  <c r="H195" i="3"/>
  <c r="J194" i="3"/>
  <c r="H194" i="3"/>
  <c r="J193" i="3"/>
  <c r="H193" i="3"/>
  <c r="J192" i="3"/>
  <c r="H192" i="3"/>
  <c r="J191" i="3"/>
  <c r="H191" i="3"/>
  <c r="J190" i="3"/>
  <c r="H190" i="3"/>
  <c r="J189" i="3"/>
  <c r="H189" i="3"/>
  <c r="J188" i="3"/>
  <c r="H188" i="3"/>
  <c r="J187" i="3"/>
  <c r="H187" i="3"/>
  <c r="J186" i="3"/>
  <c r="H186" i="3"/>
  <c r="J185" i="3"/>
  <c r="H185" i="3"/>
  <c r="J184" i="3"/>
  <c r="H184" i="3"/>
  <c r="J183" i="3"/>
  <c r="H183" i="3"/>
  <c r="J182" i="3"/>
  <c r="H182" i="3"/>
  <c r="J181" i="3"/>
  <c r="H181" i="3"/>
  <c r="J180" i="3"/>
  <c r="H180" i="3"/>
  <c r="J179" i="3"/>
  <c r="H179" i="3"/>
  <c r="J178" i="3"/>
  <c r="H178" i="3"/>
  <c r="J177" i="3"/>
  <c r="H177" i="3"/>
  <c r="J176" i="3"/>
  <c r="H176" i="3"/>
  <c r="J175" i="3"/>
  <c r="H175" i="3"/>
  <c r="J174" i="3"/>
  <c r="H174" i="3"/>
  <c r="J173" i="3"/>
  <c r="H173" i="3"/>
  <c r="J172" i="3"/>
  <c r="H172" i="3"/>
  <c r="J171" i="3"/>
  <c r="H171" i="3"/>
  <c r="J170" i="3"/>
  <c r="H170" i="3"/>
  <c r="J169" i="3"/>
  <c r="H169" i="3"/>
  <c r="J168" i="3"/>
  <c r="H168" i="3"/>
  <c r="J167" i="3"/>
  <c r="H167" i="3"/>
  <c r="J166" i="3"/>
  <c r="H166" i="3"/>
  <c r="J165" i="3"/>
  <c r="H165" i="3"/>
  <c r="J164" i="3"/>
  <c r="H164" i="3"/>
  <c r="J163" i="3"/>
  <c r="H163" i="3"/>
  <c r="J162" i="3"/>
  <c r="H162" i="3"/>
  <c r="J161" i="3"/>
  <c r="H161" i="3"/>
  <c r="J160" i="3"/>
  <c r="H160" i="3"/>
  <c r="J159" i="3"/>
  <c r="H159" i="3"/>
  <c r="J158" i="3"/>
  <c r="H158" i="3"/>
  <c r="J157" i="3"/>
  <c r="H157" i="3"/>
  <c r="J156" i="3"/>
  <c r="H156" i="3"/>
  <c r="J155" i="3"/>
  <c r="H155" i="3"/>
  <c r="J154" i="3"/>
  <c r="H154" i="3"/>
  <c r="J153" i="3"/>
  <c r="H153" i="3"/>
  <c r="J152" i="3"/>
  <c r="H152" i="3"/>
  <c r="J151" i="3"/>
  <c r="H151" i="3"/>
  <c r="J150" i="3"/>
  <c r="H150" i="3"/>
  <c r="J149" i="3"/>
  <c r="H149" i="3"/>
  <c r="J148" i="3"/>
  <c r="H148" i="3"/>
  <c r="J147" i="3"/>
  <c r="H147" i="3"/>
  <c r="J146" i="3"/>
  <c r="H146" i="3"/>
  <c r="J145" i="3"/>
  <c r="H145" i="3"/>
  <c r="J144" i="3"/>
  <c r="H144" i="3"/>
  <c r="J143" i="3"/>
  <c r="H143" i="3"/>
  <c r="J142" i="3"/>
  <c r="H142" i="3"/>
  <c r="J141" i="3"/>
  <c r="H141" i="3"/>
  <c r="J140" i="3"/>
  <c r="H140" i="3"/>
  <c r="J139" i="3"/>
  <c r="H139" i="3"/>
  <c r="J138" i="3"/>
  <c r="H138" i="3"/>
  <c r="J137" i="3"/>
  <c r="H137" i="3"/>
  <c r="J136" i="3"/>
  <c r="H136" i="3"/>
  <c r="J135" i="3"/>
  <c r="H135" i="3"/>
  <c r="J134" i="3"/>
  <c r="H134" i="3"/>
  <c r="J133" i="3"/>
  <c r="H133" i="3"/>
  <c r="J132" i="3"/>
  <c r="H132" i="3"/>
  <c r="J131" i="3"/>
  <c r="H131" i="3"/>
  <c r="J130" i="3"/>
  <c r="H130" i="3"/>
  <c r="J129" i="3"/>
  <c r="H129" i="3"/>
  <c r="J128" i="3"/>
  <c r="H128" i="3"/>
  <c r="J127" i="3"/>
  <c r="H127" i="3"/>
  <c r="J126" i="3"/>
  <c r="H126" i="3"/>
  <c r="J125" i="3"/>
  <c r="H125" i="3"/>
  <c r="J124" i="3"/>
  <c r="H124" i="3"/>
  <c r="J123" i="3"/>
  <c r="H123" i="3"/>
  <c r="J122" i="3"/>
  <c r="H122" i="3"/>
  <c r="J121" i="3"/>
  <c r="H121" i="3"/>
  <c r="J120" i="3"/>
  <c r="H120" i="3"/>
  <c r="J119" i="3"/>
  <c r="H119" i="3"/>
  <c r="J118" i="3"/>
  <c r="H118" i="3"/>
  <c r="J117" i="3"/>
  <c r="H117" i="3"/>
  <c r="J116" i="3"/>
  <c r="H116" i="3"/>
  <c r="J115" i="3"/>
  <c r="H115" i="3"/>
  <c r="J114" i="3"/>
  <c r="H114" i="3"/>
  <c r="J113" i="3"/>
  <c r="H113" i="3"/>
  <c r="J112" i="3"/>
  <c r="H112" i="3"/>
  <c r="J111" i="3"/>
  <c r="H111" i="3"/>
  <c r="J110" i="3"/>
  <c r="H110" i="3"/>
  <c r="J109" i="3"/>
  <c r="H109" i="3"/>
  <c r="J108" i="3"/>
  <c r="H108" i="3"/>
  <c r="J107" i="3"/>
  <c r="H107" i="3"/>
  <c r="J106" i="3"/>
  <c r="H106" i="3"/>
  <c r="J105" i="3"/>
  <c r="H105" i="3"/>
  <c r="J104" i="3"/>
  <c r="H104" i="3"/>
  <c r="J103" i="3"/>
  <c r="H103" i="3"/>
  <c r="J102" i="3"/>
  <c r="H102" i="3"/>
  <c r="J101" i="3"/>
  <c r="H101" i="3"/>
  <c r="J100" i="3"/>
  <c r="H100" i="3"/>
  <c r="J99" i="3"/>
  <c r="H99" i="3"/>
  <c r="J98" i="3"/>
  <c r="H98" i="3"/>
  <c r="J97" i="3"/>
  <c r="H97" i="3"/>
  <c r="J96" i="3"/>
  <c r="H96" i="3"/>
  <c r="J95" i="3"/>
  <c r="H95" i="3"/>
  <c r="J94" i="3"/>
  <c r="H94" i="3"/>
  <c r="J93" i="3"/>
  <c r="H93" i="3"/>
  <c r="J92" i="3"/>
  <c r="H92" i="3"/>
  <c r="J91" i="3"/>
  <c r="H91" i="3"/>
  <c r="J90" i="3"/>
  <c r="H90" i="3"/>
  <c r="J89" i="3"/>
  <c r="H89" i="3"/>
  <c r="J88" i="3"/>
  <c r="H88" i="3"/>
  <c r="J87" i="3"/>
  <c r="H87" i="3"/>
  <c r="J86" i="3"/>
  <c r="H86" i="3"/>
  <c r="J85" i="3"/>
  <c r="H85" i="3"/>
  <c r="J84" i="3"/>
  <c r="H84" i="3"/>
  <c r="J83" i="3"/>
  <c r="H83" i="3"/>
  <c r="J82" i="3"/>
  <c r="H82" i="3"/>
  <c r="J81" i="3"/>
  <c r="H81" i="3"/>
  <c r="J80" i="3"/>
  <c r="H80" i="3"/>
  <c r="J79" i="3"/>
  <c r="H79" i="3"/>
  <c r="J78" i="3"/>
  <c r="H78" i="3"/>
  <c r="J77" i="3"/>
  <c r="H77" i="3"/>
  <c r="J76" i="3"/>
  <c r="H76" i="3"/>
  <c r="J75" i="3"/>
  <c r="H75" i="3"/>
  <c r="J74" i="3"/>
  <c r="H74" i="3"/>
  <c r="J73" i="3"/>
  <c r="H73" i="3"/>
  <c r="J72" i="3"/>
  <c r="H72" i="3"/>
  <c r="J71" i="3"/>
  <c r="H71" i="3"/>
  <c r="J70" i="3"/>
  <c r="H70" i="3"/>
  <c r="J69" i="3"/>
  <c r="H69" i="3"/>
  <c r="J68" i="3"/>
  <c r="H68" i="3"/>
  <c r="J67" i="3"/>
  <c r="H67" i="3"/>
  <c r="J66" i="3"/>
  <c r="H66" i="3"/>
  <c r="J65" i="3"/>
  <c r="H65" i="3"/>
  <c r="J64" i="3"/>
  <c r="H64" i="3"/>
  <c r="J63" i="3"/>
  <c r="H63" i="3"/>
  <c r="J62" i="3"/>
  <c r="H62" i="3"/>
  <c r="J61" i="3"/>
  <c r="H61" i="3"/>
  <c r="J60" i="3"/>
  <c r="H60" i="3"/>
  <c r="J59" i="3"/>
  <c r="H59" i="3"/>
  <c r="J58" i="3"/>
  <c r="H58" i="3"/>
  <c r="J57" i="3"/>
  <c r="H57" i="3"/>
  <c r="J56" i="3"/>
  <c r="H56" i="3"/>
  <c r="J55" i="3"/>
  <c r="H55" i="3"/>
  <c r="J54" i="3"/>
  <c r="H54" i="3"/>
  <c r="J53" i="3"/>
  <c r="H53" i="3"/>
  <c r="J52" i="3"/>
  <c r="H52" i="3"/>
  <c r="J51" i="3"/>
  <c r="H51" i="3"/>
  <c r="J50" i="3"/>
  <c r="H50" i="3"/>
  <c r="J49" i="3"/>
  <c r="H49" i="3"/>
  <c r="J48" i="3"/>
  <c r="H48" i="3"/>
  <c r="J47" i="3"/>
  <c r="H47" i="3"/>
  <c r="J46" i="3"/>
  <c r="H46" i="3"/>
  <c r="J45" i="3"/>
  <c r="H45" i="3"/>
  <c r="J44" i="3"/>
  <c r="H44" i="3"/>
  <c r="J43" i="3"/>
  <c r="H43" i="3"/>
  <c r="J42" i="3"/>
  <c r="H42" i="3"/>
  <c r="J41" i="3"/>
  <c r="H41" i="3"/>
  <c r="J40" i="3"/>
  <c r="H40" i="3"/>
  <c r="J39" i="3"/>
  <c r="H39" i="3"/>
  <c r="J38" i="3"/>
  <c r="H38" i="3"/>
  <c r="J37" i="3"/>
  <c r="H37" i="3"/>
  <c r="J36" i="3"/>
  <c r="H36" i="3"/>
  <c r="J35" i="3"/>
  <c r="H35" i="3"/>
  <c r="J34" i="3"/>
  <c r="H34" i="3"/>
  <c r="J33" i="3"/>
  <c r="H33" i="3"/>
  <c r="J32" i="3"/>
  <c r="H32" i="3"/>
  <c r="J31" i="3"/>
  <c r="H31" i="3"/>
  <c r="J30" i="3"/>
  <c r="H30" i="3"/>
  <c r="J29" i="3"/>
  <c r="H29" i="3"/>
  <c r="J28" i="3"/>
  <c r="H28" i="3"/>
  <c r="J27" i="3"/>
  <c r="H27" i="3"/>
  <c r="J26" i="3"/>
  <c r="H26" i="3"/>
  <c r="J25" i="3"/>
  <c r="H25" i="3"/>
  <c r="J24" i="3"/>
  <c r="H24" i="3"/>
  <c r="J23" i="3"/>
  <c r="H23" i="3"/>
  <c r="J22" i="3"/>
  <c r="H22" i="3"/>
  <c r="J21" i="3"/>
  <c r="H21" i="3"/>
  <c r="J20" i="3"/>
  <c r="H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J9" i="3"/>
  <c r="H9" i="3"/>
  <c r="J8" i="3"/>
  <c r="H8" i="3"/>
  <c r="J7" i="3"/>
  <c r="H7" i="3"/>
  <c r="J6" i="3"/>
  <c r="H6" i="3"/>
  <c r="J5" i="3"/>
  <c r="H5" i="3"/>
  <c r="J4" i="3"/>
  <c r="H4" i="3"/>
  <c r="G63" i="4"/>
  <c r="F63" i="4"/>
  <c r="G62" i="4"/>
  <c r="F62" i="4"/>
  <c r="G61" i="4"/>
  <c r="F61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F8" i="4"/>
  <c r="G8" i="4" s="1"/>
  <c r="F7" i="4"/>
  <c r="G7" i="4" s="1"/>
  <c r="F6" i="4"/>
  <c r="G6" i="4" s="1"/>
  <c r="F5" i="4"/>
  <c r="G5" i="4" s="1"/>
  <c r="F4" i="4"/>
  <c r="G4" i="4" s="1"/>
</calcChain>
</file>

<file path=xl/sharedStrings.xml><?xml version="1.0" encoding="utf-8"?>
<sst xmlns="http://schemas.openxmlformats.org/spreadsheetml/2006/main" count="181" uniqueCount="115">
  <si>
    <t>AJUSTES  ·  parâmetros e listas do seu jeito</t>
  </si>
  <si>
    <t>Altere os valores e nomes nas células claras. Os menus da Agenda usam estas listas automaticamente.</t>
  </si>
  <si>
    <t>PARÂMETROS</t>
  </si>
  <si>
    <t>Ano de referência</t>
  </si>
  <si>
    <t>Capacidade de consultas por mês</t>
  </si>
  <si>
    <t>SALAS</t>
  </si>
  <si>
    <t>Sala 1</t>
  </si>
  <si>
    <t>Sala 2</t>
  </si>
  <si>
    <t>TIPOS DE CONSULTA</t>
  </si>
  <si>
    <t>Primeira consulta</t>
  </si>
  <si>
    <t>Retorno</t>
  </si>
  <si>
    <t>Avaliação</t>
  </si>
  <si>
    <t>Sessão</t>
  </si>
  <si>
    <t>O indicador "Retornos" do Painel conta o tipo da 2ª linha desta lista.</t>
  </si>
  <si>
    <t>CONVÊNIOS</t>
  </si>
  <si>
    <t>Particular</t>
  </si>
  <si>
    <t>Unimed</t>
  </si>
  <si>
    <t>Bradesco Saúde</t>
  </si>
  <si>
    <t>SulAmérica</t>
  </si>
  <si>
    <t>Amil</t>
  </si>
  <si>
    <t>CADASTRO DE PACIENTES</t>
  </si>
  <si>
    <t>Cadastre aqui seus pacientes — os nomes aparecem na setinha da Agenda. As duas últimas colunas calculam sozinhas.</t>
  </si>
  <si>
    <t>Nome completo</t>
  </si>
  <si>
    <t>Telefone / WhatsApp</t>
  </si>
  <si>
    <t>Nascimento</t>
  </si>
  <si>
    <t>Convênio</t>
  </si>
  <si>
    <t>Observações</t>
  </si>
  <si>
    <t>Consultas realizadas (auto)</t>
  </si>
  <si>
    <t>Última consulta (auto)</t>
  </si>
  <si>
    <t>Maria Souza</t>
  </si>
  <si>
    <t>(31) 99999-0001</t>
  </si>
  <si>
    <t>Preferência por manhãs</t>
  </si>
  <si>
    <t>João Pereira</t>
  </si>
  <si>
    <t>(31) 99999-0002</t>
  </si>
  <si>
    <t>Ana Lima</t>
  </si>
  <si>
    <t>(31) 99999-0003</t>
  </si>
  <si>
    <t>Carlos Ferreira</t>
  </si>
  <si>
    <t>(31) 99999-0004</t>
  </si>
  <si>
    <t>Encaminhado pela neurologia</t>
  </si>
  <si>
    <t>Helena Costa</t>
  </si>
  <si>
    <t>(31) 99999-0005</t>
  </si>
  <si>
    <t>AGENDA DO CONSULTÓRIO  ·  registre cada consulta</t>
  </si>
  <si>
    <t>Preencha só as células claras. O convênio e o dia da semana aparecem sozinhos. As linhas mudam de cor conforme o status.</t>
  </si>
  <si>
    <t>Data</t>
  </si>
  <si>
    <t>Horário</t>
  </si>
  <si>
    <t>Paciente</t>
  </si>
  <si>
    <t>Tipo</t>
  </si>
  <si>
    <t>Sala</t>
  </si>
  <si>
    <t>Status</t>
  </si>
  <si>
    <t>Duração (h)</t>
  </si>
  <si>
    <t>Convênio (auto)</t>
  </si>
  <si>
    <t>Dia (auto)</t>
  </si>
  <si>
    <t>Realizada</t>
  </si>
  <si>
    <t>Falta</t>
  </si>
  <si>
    <t>Avisou depois do horário</t>
  </si>
  <si>
    <t>Cancelada</t>
  </si>
  <si>
    <t>Cancelou com 1 dia de antecedência</t>
  </si>
  <si>
    <t>Agendada</t>
  </si>
  <si>
    <t>RESUMO MENSAL  ·  tudo calculado automaticamente</t>
  </si>
  <si>
    <t>Mês</t>
  </si>
  <si>
    <t>Consultas marcadas</t>
  </si>
  <si>
    <t>Realizadas</t>
  </si>
  <si>
    <t>Faltas</t>
  </si>
  <si>
    <t>Comparecimento</t>
  </si>
  <si>
    <t>Retornos</t>
  </si>
  <si>
    <t>Horas</t>
  </si>
  <si>
    <t>Ocupação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</si>
  <si>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</si>
  <si>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</si>
  <si>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</si>
  <si>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</si>
  <si>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</si>
  <si>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</si>
  <si>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</si>
  <si>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</si>
  <si>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</si>
  <si>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</si>
  <si>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</si>
  <si>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</si>
  <si>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DO ANO</t>
  </si>
  <si>
    <t>Consultas</t>
  </si>
  <si>
    <t>Dia</t>
  </si>
  <si>
    <t>seg</t>
  </si>
  <si>
    <t>ter</t>
  </si>
  <si>
    <t>qua</t>
  </si>
  <si>
    <t>qui</t>
  </si>
  <si>
    <t>sex</t>
  </si>
  <si>
    <t>sáb</t>
  </si>
  <si>
    <t>dom</t>
  </si>
  <si>
    <t>PAINEL  ·  GESTÃO DO CONSULTÓRIO</t>
  </si>
  <si>
    <t>Daniel Júlio · Terapeuta Ocupacional · danieljulio.com.br</t>
  </si>
  <si>
    <t>Escolha o mês  →</t>
  </si>
  <si>
    <t>CONSULTAS MARCADAS</t>
  </si>
  <si>
    <t>REALIZADAS</t>
  </si>
  <si>
    <t>FALTAS</t>
  </si>
  <si>
    <t>COMPARECIMENTO</t>
  </si>
  <si>
    <t>RETORNOS</t>
  </si>
  <si>
    <t>HORAS DE ATENDIMENTO</t>
  </si>
  <si>
    <t>OCUPAÇÃO DA AGENDA</t>
  </si>
  <si>
    <t>PACIENTES CADASTRADOS</t>
  </si>
  <si>
    <t>GESTÃO DE CONSULTÓRIOS</t>
  </si>
  <si>
    <t>Agendamentos, pacientes, salas e comparecimento · Daniel Júlio · danieljulio.com.br</t>
  </si>
  <si>
    <t>Como usar (4 passos):</t>
  </si>
  <si>
    <t>Ajustes</t>
  </si>
  <si>
    <t>Confira o ano, a capacidade da agenda e as listas de salas, tipos e convênios.</t>
  </si>
  <si>
    <t>Pacientes</t>
  </si>
  <si>
    <t>Cadastre seus pacientes — os nomes aparecem na setinha da Agenda.</t>
  </si>
  <si>
    <t>Agenda</t>
  </si>
  <si>
    <t>Registre cada consulta: data, horário, tipo, sala e status.</t>
  </si>
  <si>
    <t>Painel</t>
  </si>
  <si>
    <t>Escolha o mês e acompanhe comparecimento, ocupação e gráficos.</t>
  </si>
  <si>
    <t>Legenda:</t>
  </si>
  <si>
    <t>Células claras como esta  →  são as que você preenche.</t>
  </si>
  <si>
    <t>Células cinza e escuras  →  automáticas. Estão protegidas para nada se desconfigurar.</t>
  </si>
  <si>
    <t>Dica: a proteção não usa senha. Se um dia quiser editar tudo, vá em Revisão → Desproteger Planilha. Compatível com Excel (Office 365), LibreOffice e Google Planilhas.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</si>
</sst>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26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sz val="10"/>
      <color rgb="FF7A828A"/>
      <name val="Segoe UI"/>
      <family val="2"/>
    </font>
    <font>
      <i/>
      <sz val="10"/>
      <color rgb="FF7A828A"/>
      <name val="Segoe UI"/>
      <family val="2"/>
    </font>
    <font>
      <b/>
      <sz val="10"/>
      <color rgb="FF2D343A"/>
      <name val="Segoe UI"/>
      <family val="2"/>
    </font>
    <font>
      <b/>
      <sz val="10"/>
      <color rgb="FFC9A55A"/>
      <name val="Segoe UI"/>
      <family val="2"/>
    </font>
    <font>
      <b/>
      <sz val="10"/>
      <color rgb="FFB87333"/>
      <name val="Segoe UI"/>
      <family val="2"/>
    </font>
    <font>
      <i/>
      <sz val="9"/>
      <color rgb="FF7A828A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10"/>
      <color rgb="FFECEFF1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7FC79A"/>
      <name val="Segoe UI"/>
      <family val="2"/>
    </font>
    <font>
      <b/>
      <sz val="17"/>
      <color rgb="FFE58E7E"/>
      <name val="Segoe UI"/>
      <family val="2"/>
    </font>
    <font>
      <b/>
      <sz val="17"/>
      <color rgb="FFE2C07A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FFF6DF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F4F5F6"/>
        <bgColor indexed="64"/>
      </patternFill>
    </fill>
    <fill>
      <patternFill patternType="solid">
        <fgColor rgb="FFC9A55A"/>
        <bgColor indexed="64"/>
      </patternFill>
    </fill>
  </fills>
  <borders count="12">
    <border>
      <left/>
      <right/>
      <top/>
      <bottom/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4" borderId="1" xfId="0" applyFont="1" applyFill="1" applyBorder="1" applyProtection="1">
      <protection locked="0"/>
    </xf>
    <xf numFmtId="3" fontId="5" fillId="4" borderId="1" xfId="0" applyNumberFormat="1" applyFont="1" applyFill="1" applyBorder="1" applyProtection="1">
      <protection locked="0"/>
    </xf>
    <xf numFmtId="0" fontId="7" fillId="2" borderId="0" xfId="0" applyFont="1" applyFill="1"/>
    <xf numFmtId="0" fontId="1" fillId="4" borderId="2" xfId="0" applyFont="1" applyFill="1" applyBorder="1" applyProtection="1">
      <protection locked="0"/>
    </xf>
    <xf numFmtId="0" fontId="8" fillId="2" borderId="0" xfId="0" applyFont="1" applyFill="1"/>
    <xf numFmtId="0" fontId="9" fillId="5" borderId="0" xfId="0" applyFont="1" applyFill="1" applyAlignment="1">
      <alignment horizontal="center"/>
    </xf>
    <xf numFmtId="0" fontId="1" fillId="6" borderId="3" xfId="0" applyFont="1" applyFill="1" applyBorder="1" applyProtection="1">
      <protection locked="0"/>
    </xf>
    <xf numFmtId="14" fontId="1" fillId="6" borderId="3" xfId="0" applyNumberFormat="1" applyFont="1" applyFill="1" applyBorder="1" applyProtection="1">
      <protection locked="0"/>
    </xf>
    <xf numFmtId="0" fontId="3" fillId="7" borderId="3" xfId="0" applyFont="1" applyFill="1" applyBorder="1"/>
    <xf numFmtId="14" fontId="3" fillId="7" borderId="3" xfId="0" applyNumberFormat="1" applyFont="1" applyFill="1" applyBorder="1"/>
    <xf numFmtId="20" fontId="1" fillId="6" borderId="3" xfId="0" applyNumberFormat="1" applyFont="1" applyFill="1" applyBorder="1" applyProtection="1">
      <protection locked="0"/>
    </xf>
    <xf numFmtId="164" fontId="1" fillId="6" borderId="3" xfId="0" applyNumberFormat="1" applyFont="1" applyFill="1" applyBorder="1" applyProtection="1">
      <protection locked="0"/>
    </xf>
    <xf numFmtId="0" fontId="9" fillId="5" borderId="3" xfId="0" applyFont="1" applyFill="1" applyBorder="1" applyAlignment="1">
      <alignment horizontal="center"/>
    </xf>
    <xf numFmtId="0" fontId="1" fillId="6" borderId="3" xfId="0" applyFont="1" applyFill="1" applyBorder="1"/>
    <xf numFmtId="165" fontId="1" fillId="6" borderId="3" xfId="0" applyNumberFormat="1" applyFont="1" applyFill="1" applyBorder="1"/>
    <xf numFmtId="166" fontId="1" fillId="6" borderId="3" xfId="0" applyNumberFormat="1" applyFont="1" applyFill="1" applyBorder="1"/>
    <xf numFmtId="9" fontId="1" fillId="6" borderId="3" xfId="0" applyNumberFormat="1" applyFont="1" applyFill="1" applyBorder="1"/>
    <xf numFmtId="0" fontId="1" fillId="8" borderId="3" xfId="0" applyFont="1" applyFill="1" applyBorder="1"/>
    <xf numFmtId="165" fontId="1" fillId="8" borderId="3" xfId="0" applyNumberFormat="1" applyFont="1" applyFill="1" applyBorder="1"/>
    <xf numFmtId="166" fontId="1" fillId="8" borderId="3" xfId="0" applyNumberFormat="1" applyFont="1" applyFill="1" applyBorder="1"/>
    <xf numFmtId="9" fontId="1" fillId="8" borderId="3" xfId="0" applyNumberFormat="1" applyFont="1" applyFill="1" applyBorder="1"/>
    <xf numFmtId="0" fontId="5" fillId="4" borderId="3" xfId="0" applyFont="1" applyFill="1" applyBorder="1"/>
    <xf numFmtId="165" fontId="5" fillId="4" borderId="3" xfId="0" applyNumberFormat="1" applyFont="1" applyFill="1" applyBorder="1"/>
    <xf numFmtId="166" fontId="5" fillId="4" borderId="3" xfId="0" applyNumberFormat="1" applyFont="1" applyFill="1" applyBorder="1"/>
    <xf numFmtId="9" fontId="5" fillId="4" borderId="3" xfId="0" applyNumberFormat="1" applyFont="1" applyFill="1" applyBorder="1"/>
    <xf numFmtId="165" fontId="1" fillId="2" borderId="0" xfId="0" applyNumberFormat="1" applyFont="1" applyFill="1"/>
    <xf numFmtId="0" fontId="10" fillId="3" borderId="0" xfId="0" applyFont="1" applyFill="1"/>
    <xf numFmtId="0" fontId="11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/>
    </xf>
    <xf numFmtId="0" fontId="13" fillId="3" borderId="0" xfId="0" applyFont="1" applyFill="1" applyAlignment="1">
      <alignment horizontal="right"/>
    </xf>
    <xf numFmtId="0" fontId="5" fillId="4" borderId="1" xfId="0" applyFont="1" applyFill="1" applyBorder="1" applyAlignment="1" applyProtection="1">
      <alignment horizont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14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3" fontId="17" fillId="5" borderId="6" xfId="0" applyNumberFormat="1" applyFont="1" applyFill="1" applyBorder="1" applyAlignment="1">
      <alignment horizontal="center" vertical="center"/>
    </xf>
    <xf numFmtId="9" fontId="18" fillId="5" borderId="6" xfId="0" applyNumberFormat="1" applyFont="1" applyFill="1" applyBorder="1" applyAlignment="1">
      <alignment horizontal="center" vertical="center"/>
    </xf>
    <xf numFmtId="166" fontId="15" fillId="5" borderId="6" xfId="0" applyNumberFormat="1" applyFont="1" applyFill="1" applyBorder="1" applyAlignment="1">
      <alignment horizontal="center" vertical="center"/>
    </xf>
    <xf numFmtId="0" fontId="19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1" fillId="2" borderId="0" xfId="0" applyFont="1" applyFill="1"/>
    <xf numFmtId="0" fontId="19" fillId="9" borderId="0" xfId="0" applyFont="1" applyFill="1"/>
    <xf numFmtId="0" fontId="22" fillId="2" borderId="0" xfId="0" applyFont="1" applyFill="1"/>
    <xf numFmtId="0" fontId="23" fillId="2" borderId="0" xfId="0" applyFont="1" applyFill="1"/>
    <xf numFmtId="0" fontId="24" fillId="9" borderId="0" xfId="0" applyFont="1" applyFill="1" applyAlignment="1">
      <alignment horizontal="center"/>
    </xf>
    <xf numFmtId="0" fontId="19" fillId="4" borderId="1" xfId="0" applyFont="1" applyFill="1" applyBorder="1"/>
    <xf numFmtId="0" fontId="19" fillId="2" borderId="10" xfId="0" applyFont="1" applyFill="1" applyBorder="1"/>
    <xf numFmtId="0" fontId="19" fillId="7" borderId="2" xfId="0" applyFont="1" applyFill="1" applyBorder="1"/>
    <xf numFmtId="0" fontId="19" fillId="2" borderId="11" xfId="0" applyFont="1" applyFill="1" applyBorder="1"/>
    <xf numFmtId="0" fontId="25" fillId="2" borderId="0" xfId="0" applyFont="1" applyFill="1" applyAlignment="1">
      <alignment wrapText="1"/>
    </xf>
    <xf numFmtId="0" fontId="19" fillId="2" borderId="0" xfId="0" applyFont="1" applyFill="1" applyAlignment="1">
      <alignment wrapText="1"/>
    </xf>
  </cellXfs>
  <cellStyles count="1">
    <cellStyle name="Normal" xfId="0" builtinId="0"/>
  </cellStyles>
  <dxfs count="3">
    <dxf>
      <fill>
        <patternFill>
          <bgColor rgb="FFF3F4F5"/>
        </patternFill>
      </fill>
    </dxf>
    <dxf>
      <fill>
        <patternFill>
          <bgColor rgb="FFF9EBE9"/>
        </patternFill>
      </fill>
    </dxf>
    <dxf>
      <fill>
        <patternFill>
          <bgColor rgb="FFE8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Consultas realizadas × faltas por mês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Resumo!$K$2</c:f>
              <c:strCache>
                <c:ptCount val="1"/>
                <c:pt idx="0">
                  <c:v>Realizadas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Resumo!$K$3:$K$14</c:f>
              <c:numCache>
                <c:formatCode>General</c:formatCode>
                <c:ptCount val="12"/>
                <c:pt idx="0">
                  <c:v>5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3F-48AF-891A-2647738A5CC7}"/>
            </c:ext>
          </c:extLst>
        </c:ser>
        <c:ser>
          <c:idx val="1"/>
          <c:order val="1"/>
          <c:tx>
            <c:strRef>
              <c:f>Resumo!$L$2</c:f>
              <c:strCache>
                <c:ptCount val="1"/>
                <c:pt idx="0">
                  <c:v>Faltas</c:v>
                </c:pt>
              </c:strCache>
            </c:strRef>
          </c:tx>
          <c:spPr>
            <a:solidFill>
              <a:srgbClr val="606870"/>
            </a:solidFill>
          </c:spPr>
          <c:invertIfNegative val="0"/>
          <c:cat>
            <c:strRef>
              <c:f>Resumo!$J$3:$J$14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Resumo!$L$3:$L$14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3F-48AF-891A-2647738A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4060048"/>
        <c:axId val="1529600720"/>
      </c:barChart>
      <c:catAx>
        <c:axId val="153406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529600720"/>
        <c:crosses val="autoZero"/>
        <c:auto val="1"/>
        <c:lblAlgn val="ctr"/>
        <c:lblOffset val="100"/>
        <c:noMultiLvlLbl val="0"/>
      </c:catAx>
      <c:valAx>
        <c:axId val="1529600720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534060048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Taxa de comparecimento por mês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Resumo!$O$2</c:f>
              <c:strCache>
                <c:ptCount val="1"/>
                <c:pt idx="0">
                  <c:v>Comparecimento</c:v>
                </c:pt>
              </c:strCache>
            </c:strRef>
          </c:tx>
          <c:spPr>
            <a:ln w="31750">
              <a:solidFill>
                <a:srgbClr val="E2C07A"/>
              </a:solidFill>
            </a:ln>
          </c:spPr>
          <c:marker>
            <c:symbol val="none"/>
          </c:marker>
          <c:cat>
            <c:strRef>
              <c:f>Resumo!$N$3:$N$14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Resumo!$O$3:$O$14</c:f>
              <c:numCache>
                <c:formatCode>0.0%</c:formatCode>
                <c:ptCount val="12"/>
                <c:pt idx="0">
                  <c:v>0.83333333333333337</c:v>
                </c:pt>
                <c:pt idx="1">
                  <c:v>0.66666666666666663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5E-42B9-836F-389BFC3A3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800240"/>
        <c:axId val="1529605520"/>
      </c:lineChart>
      <c:catAx>
        <c:axId val="62180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529605520"/>
        <c:crosses val="autoZero"/>
        <c:auto val="1"/>
        <c:lblAlgn val="ctr"/>
        <c:lblOffset val="100"/>
        <c:noMultiLvlLbl val="0"/>
      </c:catAx>
      <c:valAx>
        <c:axId val="1529605520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0.0%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621800240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Consultas por sala (ano)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Resumo!$R$2</c:f>
              <c:strCache>
                <c:ptCount val="1"/>
                <c:pt idx="0">
                  <c:v>Consultas</c:v>
                </c:pt>
              </c:strCache>
            </c:strRef>
          </c:tx>
          <c:cat>
            <c:strRef>
              <c:f>Resumo!$Q$3:$Q$8</c:f>
              <c:strCache>
                <c:ptCount val="2"/>
                <c:pt idx="0">
                  <c:v>Sala 1</c:v>
                </c:pt>
                <c:pt idx="1">
                  <c:v>Sala 2</c:v>
                </c:pt>
              </c:strCache>
            </c:strRef>
          </c:cat>
          <c:val>
            <c:numRef>
              <c:f>Resumo!$R$3:$R$8</c:f>
              <c:numCache>
                <c:formatCode>General</c:formatCode>
                <c:ptCount val="6"/>
                <c:pt idx="0">
                  <c:v>9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AC-4CA4-A66A-0AB0744CB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Consultas por dia da semana (ano)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Resumo!$U$2</c:f>
              <c:strCache>
                <c:ptCount val="1"/>
                <c:pt idx="0">
                  <c:v>Consultas</c:v>
                </c:pt>
              </c:strCache>
            </c:strRef>
          </c:tx>
          <c:spPr>
            <a:solidFill>
              <a:srgbClr val="B87333"/>
            </a:solidFill>
          </c:spPr>
          <c:invertIfNegative val="0"/>
          <c:cat>
            <c:strRef>
              <c:f>Resumo!$T$3:$T$9</c:f>
              <c:strCache>
                <c:ptCount val="7"/>
                <c:pt idx="0">
                  <c:v>seg</c:v>
                </c:pt>
                <c:pt idx="1">
                  <c:v>ter</c:v>
                </c:pt>
                <c:pt idx="2">
                  <c:v>qua</c:v>
                </c:pt>
                <c:pt idx="3">
                  <c:v>qui</c:v>
                </c:pt>
                <c:pt idx="4">
                  <c:v>sex</c:v>
                </c:pt>
                <c:pt idx="5">
                  <c:v>sáb</c:v>
                </c:pt>
                <c:pt idx="6">
                  <c:v>dom</c:v>
                </c:pt>
              </c:strCache>
            </c:strRef>
          </c:cat>
          <c:val>
            <c:numRef>
              <c:f>Resumo!$U$3:$U$9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8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09-45E4-A3AA-11BA0C773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1802560"/>
        <c:axId val="1529612240"/>
      </c:barChart>
      <c:catAx>
        <c:axId val="621802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529612240"/>
        <c:crosses val="autoZero"/>
        <c:auto val="1"/>
        <c:lblAlgn val="ctr"/>
        <c:lblOffset val="100"/>
        <c:noMultiLvlLbl val="0"/>
      </c:catAx>
      <c:valAx>
        <c:axId val="1529612240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621802560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14</xdr:row>
      <xdr:rowOff>142240</xdr:rowOff>
    </xdr:from>
    <xdr:to>
      <xdr:col>5</xdr:col>
      <xdr:colOff>673100</xdr:colOff>
      <xdr:row>29</xdr:row>
      <xdr:rowOff>142240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594CCA-D3F1-1B62-C344-145B3FF4C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14</xdr:row>
      <xdr:rowOff>142240</xdr:rowOff>
    </xdr:from>
    <xdr:to>
      <xdr:col>11</xdr:col>
      <xdr:colOff>172720</xdr:colOff>
      <xdr:row>29</xdr:row>
      <xdr:rowOff>142240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C8E7840-DC17-8DDC-5A65-3B6127971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30</xdr:row>
      <xdr:rowOff>142240</xdr:rowOff>
    </xdr:from>
    <xdr:to>
      <xdr:col>5</xdr:col>
      <xdr:colOff>673100</xdr:colOff>
      <xdr:row>46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982947-69C2-6AC1-BBFD-FA6A78B64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30</xdr:row>
      <xdr:rowOff>142240</xdr:rowOff>
    </xdr:from>
    <xdr:to>
      <xdr:col>11</xdr:col>
      <xdr:colOff>172720</xdr:colOff>
      <xdr:row>46</xdr:row>
      <xdr:rowOff>78740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20CA824-F936-EFA6-B47E-B901562DA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CF14B-BBC2-4A84-A927-A66E45E359D2}">
  <sheetPr>
    <tabColor rgb="FFC9A55A"/>
  </sheetPr>
  <dimension ref="B2:H22"/>
  <sheetViews>
    <sheetView showGridLines="0" tabSelected="1" workbookViewId="0"/>
  </sheetViews>
  <sheetFormatPr defaultRowHeight="16.8" x14ac:dyDescent="0.4"/>
  <cols>
    <col min="1" max="1" width="3.77734375" style="52" customWidth="1"/>
    <col min="2" max="2" width="5.77734375" style="52" customWidth="1"/>
    <col min="3" max="3" width="15.77734375" style="52" customWidth="1"/>
    <col min="4" max="8" width="17.77734375" style="52" customWidth="1"/>
    <col min="9" max="16384" width="8.88671875" style="52"/>
  </cols>
  <sheetData>
    <row r="2" spans="2:8" ht="32.4" x14ac:dyDescent="0.7">
      <c r="B2" s="54" t="s">
        <v>100</v>
      </c>
      <c r="C2" s="53"/>
      <c r="D2" s="53"/>
      <c r="E2" s="53"/>
      <c r="F2" s="53"/>
      <c r="G2" s="53"/>
      <c r="H2" s="53"/>
    </row>
    <row r="3" spans="2:8" x14ac:dyDescent="0.4">
      <c r="B3" s="55" t="s">
        <v>101</v>
      </c>
      <c r="C3" s="53"/>
      <c r="D3" s="53"/>
      <c r="E3" s="53"/>
      <c r="F3" s="53"/>
      <c r="G3" s="53"/>
      <c r="H3" s="53"/>
    </row>
    <row r="4" spans="2:8" ht="4.05" customHeight="1" x14ac:dyDescent="0.4">
      <c r="B4" s="56"/>
      <c r="C4" s="56"/>
      <c r="D4" s="56"/>
    </row>
    <row r="6" spans="2:8" ht="19.2" x14ac:dyDescent="0.45">
      <c r="B6" s="58" t="s">
        <v>102</v>
      </c>
    </row>
    <row r="8" spans="2:8" ht="25.95" customHeight="1" x14ac:dyDescent="0.45">
      <c r="B8" s="59">
        <v>1</v>
      </c>
      <c r="C8" s="57" t="s">
        <v>103</v>
      </c>
      <c r="D8" s="53" t="s">
        <v>104</v>
      </c>
      <c r="E8" s="53"/>
      <c r="F8" s="53"/>
      <c r="G8" s="53"/>
      <c r="H8" s="53"/>
    </row>
    <row r="10" spans="2:8" ht="25.95" customHeight="1" x14ac:dyDescent="0.45">
      <c r="B10" s="59">
        <v>2</v>
      </c>
      <c r="C10" s="57" t="s">
        <v>105</v>
      </c>
      <c r="D10" s="53" t="s">
        <v>106</v>
      </c>
      <c r="E10" s="53"/>
      <c r="F10" s="53"/>
      <c r="G10" s="53"/>
      <c r="H10" s="53"/>
    </row>
    <row r="12" spans="2:8" ht="25.95" customHeight="1" x14ac:dyDescent="0.45">
      <c r="B12" s="59">
        <v>3</v>
      </c>
      <c r="C12" s="57" t="s">
        <v>107</v>
      </c>
      <c r="D12" s="53" t="s">
        <v>108</v>
      </c>
      <c r="E12" s="53"/>
      <c r="F12" s="53"/>
      <c r="G12" s="53"/>
      <c r="H12" s="53"/>
    </row>
    <row r="14" spans="2:8" ht="25.95" customHeight="1" x14ac:dyDescent="0.45">
      <c r="B14" s="59">
        <v>4</v>
      </c>
      <c r="C14" s="57" t="s">
        <v>109</v>
      </c>
      <c r="D14" s="53" t="s">
        <v>110</v>
      </c>
      <c r="E14" s="53"/>
      <c r="F14" s="53"/>
      <c r="G14" s="53"/>
      <c r="H14" s="53"/>
    </row>
    <row r="17" spans="2:8" x14ac:dyDescent="0.4">
      <c r="B17" s="57" t="s">
        <v>111</v>
      </c>
    </row>
    <row r="18" spans="2:8" x14ac:dyDescent="0.4">
      <c r="B18" s="60"/>
      <c r="C18" s="61" t="s">
        <v>112</v>
      </c>
      <c r="D18" s="53"/>
      <c r="E18" s="53"/>
      <c r="F18" s="53"/>
      <c r="G18" s="53"/>
      <c r="H18" s="53"/>
    </row>
    <row r="19" spans="2:8" x14ac:dyDescent="0.4">
      <c r="B19" s="62"/>
      <c r="C19" s="63" t="s">
        <v>113</v>
      </c>
      <c r="D19" s="53"/>
      <c r="E19" s="53"/>
      <c r="F19" s="53"/>
      <c r="G19" s="53"/>
      <c r="H19" s="53"/>
    </row>
    <row r="21" spans="2:8" x14ac:dyDescent="0.4">
      <c r="B21" s="64" t="s">
        <v>114</v>
      </c>
      <c r="C21" s="65"/>
      <c r="D21" s="65"/>
      <c r="E21" s="65"/>
      <c r="F21" s="65"/>
      <c r="G21" s="65"/>
      <c r="H21" s="65"/>
    </row>
    <row r="22" spans="2:8" x14ac:dyDescent="0.4">
      <c r="B22" s="65"/>
      <c r="C22" s="65"/>
      <c r="D22" s="65"/>
      <c r="E22" s="65"/>
      <c r="F22" s="65"/>
      <c r="G22" s="65"/>
      <c r="H22" s="65"/>
    </row>
  </sheetData>
  <sheetProtection sheet="1" objects="1" scenarios="1"/>
  <mergeCells count="9">
    <mergeCell ref="C18:H18"/>
    <mergeCell ref="C19:H19"/>
    <mergeCell ref="B21:H22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7746-8663-45AB-9D0F-CF30B64D303F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34" customWidth="1"/>
    <col min="9" max="16384" width="8.88671875" style="34"/>
  </cols>
  <sheetData>
    <row r="1" spans="1:8" ht="34.049999999999997" customHeight="1" x14ac:dyDescent="0.55000000000000004">
      <c r="A1" s="35" t="s">
        <v>89</v>
      </c>
      <c r="B1" s="36"/>
      <c r="C1" s="36"/>
      <c r="D1" s="36"/>
      <c r="E1" s="36"/>
      <c r="F1" s="36"/>
      <c r="G1" s="36"/>
      <c r="H1" s="36"/>
    </row>
    <row r="2" spans="1:8" x14ac:dyDescent="0.35">
      <c r="A2" s="37" t="s">
        <v>90</v>
      </c>
      <c r="B2" s="36"/>
      <c r="C2" s="36"/>
      <c r="D2" s="36"/>
      <c r="E2" s="36"/>
      <c r="F2" s="36"/>
      <c r="G2" s="36"/>
      <c r="H2" s="36"/>
    </row>
    <row r="4" spans="1:8" ht="24" customHeight="1" x14ac:dyDescent="0.35">
      <c r="C4" s="38" t="s">
        <v>91</v>
      </c>
      <c r="D4" s="39" t="s">
        <v>69</v>
      </c>
      <c r="E4" s="40"/>
      <c r="F4" s="41" t="str">
        <f>"Ano: "&amp;Ajustes!$B$5</f>
        <v>Ano: 2026</v>
      </c>
    </row>
    <row r="6" spans="1:8" x14ac:dyDescent="0.35">
      <c r="A6" s="42" t="s">
        <v>92</v>
      </c>
      <c r="B6" s="43"/>
      <c r="C6" s="42" t="s">
        <v>93</v>
      </c>
      <c r="D6" s="43"/>
      <c r="E6" s="42" t="s">
        <v>94</v>
      </c>
      <c r="F6" s="43"/>
      <c r="G6" s="42" t="s">
        <v>95</v>
      </c>
      <c r="H6" s="43"/>
    </row>
    <row r="7" spans="1:8" ht="22.05" customHeight="1" x14ac:dyDescent="0.35">
      <c r="A7" s="44">
        <f>INDEX(Resumo!$B$3:$B$14,MATCH($D$4,Resumo!$A$3:$A$14,0))</f>
        <v>4</v>
      </c>
      <c r="B7" s="45"/>
      <c r="C7" s="48">
        <f>INDEX(Resumo!$C$3:$C$14,MATCH($D$4,Resumo!$A$3:$A$14,0))</f>
        <v>2</v>
      </c>
      <c r="D7" s="45"/>
      <c r="E7" s="49">
        <f>INDEX(Resumo!$D$3:$D$14,MATCH($D$4,Resumo!$A$3:$A$14,0))</f>
        <v>0</v>
      </c>
      <c r="F7" s="45"/>
      <c r="G7" s="50">
        <f>INDEX(Resumo!$E$3:$E$14,MATCH($D$4,Resumo!$A$3:$A$14,0))</f>
        <v>1</v>
      </c>
      <c r="H7" s="45"/>
    </row>
    <row r="8" spans="1:8" ht="7.95" customHeight="1" x14ac:dyDescent="0.35">
      <c r="A8" s="46"/>
      <c r="B8" s="47"/>
      <c r="C8" s="46"/>
      <c r="D8" s="47"/>
      <c r="E8" s="46"/>
      <c r="F8" s="47"/>
      <c r="G8" s="46"/>
      <c r="H8" s="47"/>
    </row>
    <row r="9" spans="1:8" ht="7.95" customHeight="1" x14ac:dyDescent="0.35"/>
    <row r="10" spans="1:8" x14ac:dyDescent="0.35">
      <c r="A10" s="42" t="s">
        <v>96</v>
      </c>
      <c r="B10" s="43"/>
      <c r="C10" s="42" t="s">
        <v>97</v>
      </c>
      <c r="D10" s="43"/>
      <c r="E10" s="42" t="s">
        <v>98</v>
      </c>
      <c r="F10" s="43"/>
      <c r="G10" s="42" t="s">
        <v>99</v>
      </c>
      <c r="H10" s="43"/>
    </row>
    <row r="11" spans="1:8" ht="22.05" customHeight="1" x14ac:dyDescent="0.35">
      <c r="A11" s="44">
        <f>INDEX(Resumo!$F$3:$F$14,MATCH($D$4,Resumo!$A$3:$A$14,0))</f>
        <v>2</v>
      </c>
      <c r="B11" s="45"/>
      <c r="C11" s="51">
        <f>INDEX(Resumo!$G$3:$G$14,MATCH($D$4,Resumo!$A$3:$A$14,0))</f>
        <v>1.5</v>
      </c>
      <c r="D11" s="45"/>
      <c r="E11" s="50">
        <f>INDEX(Resumo!$H$3:$H$14,MATCH($D$4,Resumo!$A$3:$A$14,0))</f>
        <v>3.3333333333333333E-2</v>
      </c>
      <c r="F11" s="45"/>
      <c r="G11" s="44">
        <f>COUNTIF(Pacientes!$A$4:$A$63,"?*")</f>
        <v>5</v>
      </c>
      <c r="H11" s="45"/>
    </row>
    <row r="12" spans="1:8" ht="7.95" customHeight="1" x14ac:dyDescent="0.35">
      <c r="A12" s="46"/>
      <c r="B12" s="47"/>
      <c r="C12" s="46"/>
      <c r="D12" s="47"/>
      <c r="E12" s="46"/>
      <c r="F12" s="47"/>
      <c r="G12" s="46"/>
      <c r="H12" s="47"/>
    </row>
    <row r="13" spans="1:8" ht="10.050000000000001" customHeight="1" x14ac:dyDescent="0.35"/>
  </sheetData>
  <sheetProtection sheet="1" objects="1" scenarios="1"/>
  <mergeCells count="19">
    <mergeCell ref="G7:H8"/>
    <mergeCell ref="A10:B10"/>
    <mergeCell ref="A11:B12"/>
    <mergeCell ref="C10:D10"/>
    <mergeCell ref="C11:D12"/>
    <mergeCell ref="E10:F10"/>
    <mergeCell ref="E11:F12"/>
    <mergeCell ref="G10:H10"/>
    <mergeCell ref="G11:H12"/>
    <mergeCell ref="A1:H1"/>
    <mergeCell ref="A2:H2"/>
    <mergeCell ref="D4:E4"/>
    <mergeCell ref="A6:B6"/>
    <mergeCell ref="A7:B8"/>
    <mergeCell ref="C6:D6"/>
    <mergeCell ref="C7:D8"/>
    <mergeCell ref="E6:F6"/>
    <mergeCell ref="E7:F8"/>
    <mergeCell ref="G6:H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ês inválido" error="Escolha um mês da lista." promptTitle="Mês do painel" prompt="Clique na setinha e escolha o mês." xr:uid="{ABD7B424-0339-47B9-842D-E40801B0495F}">
          <x14:formula1>
            <xm:f>Resumo!$A$3:$A$14</xm:f>
          </x14:formula1>
          <xm:sqref>D4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BB52-988A-437F-A967-279BE5EA9E95}">
  <sheetPr>
    <tabColor rgb="FF1F7A46"/>
  </sheetPr>
  <dimension ref="A1:J503"/>
  <sheetViews>
    <sheetView showGridLines="0" workbookViewId="0">
      <pane ySplit="3" topLeftCell="A4" activePane="bottomLeft" state="frozenSplit"/>
      <selection pane="bottomLeft" sqref="A1:J1"/>
    </sheetView>
  </sheetViews>
  <sheetFormatPr defaultRowHeight="15" x14ac:dyDescent="0.35"/>
  <cols>
    <col min="1" max="1" width="12.77734375" style="1" customWidth="1"/>
    <col min="2" max="2" width="9.77734375" style="1" customWidth="1"/>
    <col min="3" max="3" width="20.77734375" style="1" customWidth="1"/>
    <col min="4" max="4" width="17.77734375" style="1" customWidth="1"/>
    <col min="5" max="5" width="10.77734375" style="1" customWidth="1"/>
    <col min="6" max="7" width="11.77734375" style="1" customWidth="1"/>
    <col min="8" max="8" width="15.77734375" style="1" customWidth="1"/>
    <col min="9" max="9" width="30.77734375" style="1" customWidth="1"/>
    <col min="10" max="10" width="9.77734375" style="1" customWidth="1"/>
    <col min="11" max="16384" width="8.88671875" style="1"/>
  </cols>
  <sheetData>
    <row r="1" spans="1:10" ht="30" customHeight="1" x14ac:dyDescent="0.45">
      <c r="A1" s="3" t="s">
        <v>41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5">
      <c r="A2" s="5" t="s">
        <v>42</v>
      </c>
      <c r="B2" s="2"/>
      <c r="C2" s="2"/>
      <c r="D2" s="2"/>
      <c r="E2" s="2"/>
      <c r="F2" s="2"/>
      <c r="G2" s="2"/>
      <c r="H2" s="2"/>
      <c r="I2" s="2"/>
      <c r="J2" s="2"/>
    </row>
    <row r="3" spans="1:10" ht="22.05" customHeight="1" x14ac:dyDescent="0.35">
      <c r="A3" s="13" t="s">
        <v>43</v>
      </c>
      <c r="B3" s="13" t="s">
        <v>44</v>
      </c>
      <c r="C3" s="13" t="s">
        <v>45</v>
      </c>
      <c r="D3" s="13" t="s">
        <v>46</v>
      </c>
      <c r="E3" s="13" t="s">
        <v>47</v>
      </c>
      <c r="F3" s="13" t="s">
        <v>48</v>
      </c>
      <c r="G3" s="13" t="s">
        <v>49</v>
      </c>
      <c r="H3" s="13" t="s">
        <v>50</v>
      </c>
      <c r="I3" s="13" t="s">
        <v>26</v>
      </c>
      <c r="J3" s="13" t="s">
        <v>51</v>
      </c>
    </row>
    <row r="4" spans="1:10" x14ac:dyDescent="0.35">
      <c r="A4" s="15">
        <v>46027</v>
      </c>
      <c r="B4" s="18">
        <v>0.33333333333333331</v>
      </c>
      <c r="C4" s="14" t="s">
        <v>29</v>
      </c>
      <c r="D4" s="14" t="s">
        <v>9</v>
      </c>
      <c r="E4" s="14" t="s">
        <v>6</v>
      </c>
      <c r="F4" s="14" t="s">
        <v>52</v>
      </c>
      <c r="G4" s="19">
        <v>1</v>
      </c>
      <c r="H4" s="16" t="str">
        <f>IF($C4="","",IFERROR(VLOOKUP($C4,Pacientes!$A$4:$D$63,4,0),""))</f>
        <v>Particular</v>
      </c>
      <c r="I4" s="14"/>
      <c r="J4" s="16" t="str">
        <f>IF($A4="","",CHOOSE(WEEKDAY($A4),"dom","seg","ter","qua","qui","sex","sáb"))</f>
        <v>seg</v>
      </c>
    </row>
    <row r="5" spans="1:10" x14ac:dyDescent="0.35">
      <c r="A5" s="15">
        <v>46027</v>
      </c>
      <c r="B5" s="18">
        <v>0.375</v>
      </c>
      <c r="C5" s="14" t="s">
        <v>32</v>
      </c>
      <c r="D5" s="14" t="s">
        <v>12</v>
      </c>
      <c r="E5" s="14" t="s">
        <v>6</v>
      </c>
      <c r="F5" s="14" t="s">
        <v>52</v>
      </c>
      <c r="G5" s="19">
        <v>1</v>
      </c>
      <c r="H5" s="16" t="str">
        <f>IF($C5="","",IFERROR(VLOOKUP($C5,Pacientes!$A$4:$D$63,4,0),""))</f>
        <v>Unimed</v>
      </c>
      <c r="I5" s="14"/>
      <c r="J5" s="16" t="str">
        <f>IF($A5="","",CHOOSE(WEEKDAY($A5),"dom","seg","ter","qua","qui","sex","sáb"))</f>
        <v>seg</v>
      </c>
    </row>
    <row r="6" spans="1:10" x14ac:dyDescent="0.35">
      <c r="A6" s="15">
        <v>46029</v>
      </c>
      <c r="B6" s="18">
        <v>0.58333333333333337</v>
      </c>
      <c r="C6" s="14" t="s">
        <v>34</v>
      </c>
      <c r="D6" s="14" t="s">
        <v>11</v>
      </c>
      <c r="E6" s="14" t="s">
        <v>7</v>
      </c>
      <c r="F6" s="14" t="s">
        <v>52</v>
      </c>
      <c r="G6" s="19">
        <v>1.5</v>
      </c>
      <c r="H6" s="16" t="str">
        <f>IF($C6="","",IFERROR(VLOOKUP($C6,Pacientes!$A$4:$D$63,4,0),""))</f>
        <v>Particular</v>
      </c>
      <c r="I6" s="14"/>
      <c r="J6" s="16" t="str">
        <f>IF($A6="","",CHOOSE(WEEKDAY($A6),"dom","seg","ter","qua","qui","sex","sáb"))</f>
        <v>qua</v>
      </c>
    </row>
    <row r="7" spans="1:10" x14ac:dyDescent="0.35">
      <c r="A7" s="15">
        <v>46034</v>
      </c>
      <c r="B7" s="18">
        <v>0.41666666666666669</v>
      </c>
      <c r="C7" s="14" t="s">
        <v>36</v>
      </c>
      <c r="D7" s="14" t="s">
        <v>12</v>
      </c>
      <c r="E7" s="14" t="s">
        <v>6</v>
      </c>
      <c r="F7" s="14" t="s">
        <v>53</v>
      </c>
      <c r="G7" s="19">
        <v>1</v>
      </c>
      <c r="H7" s="16" t="str">
        <f>IF($C7="","",IFERROR(VLOOKUP($C7,Pacientes!$A$4:$D$63,4,0),""))</f>
        <v>Bradesco Saúde</v>
      </c>
      <c r="I7" s="14" t="s">
        <v>54</v>
      </c>
      <c r="J7" s="16" t="str">
        <f>IF($A7="","",CHOOSE(WEEKDAY($A7),"dom","seg","ter","qua","qui","sex","sáb"))</f>
        <v>seg</v>
      </c>
    </row>
    <row r="8" spans="1:10" x14ac:dyDescent="0.35">
      <c r="A8" s="15">
        <v>46036</v>
      </c>
      <c r="B8" s="18">
        <v>0.45833333333333331</v>
      </c>
      <c r="C8" s="14" t="s">
        <v>39</v>
      </c>
      <c r="D8" s="14" t="s">
        <v>10</v>
      </c>
      <c r="E8" s="14" t="s">
        <v>7</v>
      </c>
      <c r="F8" s="14" t="s">
        <v>52</v>
      </c>
      <c r="G8" s="19">
        <v>0.5</v>
      </c>
      <c r="H8" s="16" t="str">
        <f>IF($C8="","",IFERROR(VLOOKUP($C8,Pacientes!$A$4:$D$63,4,0),""))</f>
        <v>Particular</v>
      </c>
      <c r="I8" s="14"/>
      <c r="J8" s="16" t="str">
        <f>IF($A8="","",CHOOSE(WEEKDAY($A8),"dom","seg","ter","qua","qui","sex","sáb"))</f>
        <v>qua</v>
      </c>
    </row>
    <row r="9" spans="1:10" x14ac:dyDescent="0.35">
      <c r="A9" s="15">
        <v>46043</v>
      </c>
      <c r="B9" s="18">
        <v>0.33333333333333331</v>
      </c>
      <c r="C9" s="14" t="s">
        <v>29</v>
      </c>
      <c r="D9" s="14" t="s">
        <v>12</v>
      </c>
      <c r="E9" s="14" t="s">
        <v>6</v>
      </c>
      <c r="F9" s="14" t="s">
        <v>52</v>
      </c>
      <c r="G9" s="19">
        <v>1</v>
      </c>
      <c r="H9" s="16" t="str">
        <f>IF($C9="","",IFERROR(VLOOKUP($C9,Pacientes!$A$4:$D$63,4,0),""))</f>
        <v>Particular</v>
      </c>
      <c r="I9" s="14"/>
      <c r="J9" s="16" t="str">
        <f>IF($A9="","",CHOOSE(WEEKDAY($A9),"dom","seg","ter","qua","qui","sex","sáb"))</f>
        <v>qua</v>
      </c>
    </row>
    <row r="10" spans="1:10" x14ac:dyDescent="0.35">
      <c r="A10" s="15">
        <v>46050</v>
      </c>
      <c r="B10" s="18">
        <v>0.375</v>
      </c>
      <c r="C10" s="14" t="s">
        <v>32</v>
      </c>
      <c r="D10" s="14" t="s">
        <v>10</v>
      </c>
      <c r="E10" s="14" t="s">
        <v>6</v>
      </c>
      <c r="F10" s="14" t="s">
        <v>55</v>
      </c>
      <c r="G10" s="19">
        <v>0.5</v>
      </c>
      <c r="H10" s="16" t="str">
        <f>IF($C10="","",IFERROR(VLOOKUP($C10,Pacientes!$A$4:$D$63,4,0),""))</f>
        <v>Unimed</v>
      </c>
      <c r="I10" s="14" t="s">
        <v>56</v>
      </c>
      <c r="J10" s="16" t="str">
        <f>IF($A10="","",CHOOSE(WEEKDAY($A10),"dom","seg","ter","qua","qui","sex","sáb"))</f>
        <v>qua</v>
      </c>
    </row>
    <row r="11" spans="1:10" x14ac:dyDescent="0.35">
      <c r="A11" s="15">
        <v>46057</v>
      </c>
      <c r="B11" s="18">
        <v>0.58333333333333337</v>
      </c>
      <c r="C11" s="14" t="s">
        <v>34</v>
      </c>
      <c r="D11" s="14" t="s">
        <v>12</v>
      </c>
      <c r="E11" s="14" t="s">
        <v>7</v>
      </c>
      <c r="F11" s="14" t="s">
        <v>52</v>
      </c>
      <c r="G11" s="19">
        <v>1</v>
      </c>
      <c r="H11" s="16" t="str">
        <f>IF($C11="","",IFERROR(VLOOKUP($C11,Pacientes!$A$4:$D$63,4,0),""))</f>
        <v>Particular</v>
      </c>
      <c r="I11" s="14"/>
      <c r="J11" s="16" t="str">
        <f>IF($A11="","",CHOOSE(WEEKDAY($A11),"dom","seg","ter","qua","qui","sex","sáb"))</f>
        <v>qua</v>
      </c>
    </row>
    <row r="12" spans="1:10" x14ac:dyDescent="0.35">
      <c r="A12" s="15">
        <v>46064</v>
      </c>
      <c r="B12" s="18">
        <v>0.41666666666666669</v>
      </c>
      <c r="C12" s="14" t="s">
        <v>36</v>
      </c>
      <c r="D12" s="14" t="s">
        <v>12</v>
      </c>
      <c r="E12" s="14" t="s">
        <v>6</v>
      </c>
      <c r="F12" s="14" t="s">
        <v>52</v>
      </c>
      <c r="G12" s="19">
        <v>1</v>
      </c>
      <c r="H12" s="16" t="str">
        <f>IF($C12="","",IFERROR(VLOOKUP($C12,Pacientes!$A$4:$D$63,4,0),""))</f>
        <v>Bradesco Saúde</v>
      </c>
      <c r="I12" s="14"/>
      <c r="J12" s="16" t="str">
        <f>IF($A12="","",CHOOSE(WEEKDAY($A12),"dom","seg","ter","qua","qui","sex","sáb"))</f>
        <v>qua</v>
      </c>
    </row>
    <row r="13" spans="1:10" x14ac:dyDescent="0.35">
      <c r="A13" s="15">
        <v>46071</v>
      </c>
      <c r="B13" s="18">
        <v>0.45833333333333331</v>
      </c>
      <c r="C13" s="14" t="s">
        <v>39</v>
      </c>
      <c r="D13" s="14" t="s">
        <v>12</v>
      </c>
      <c r="E13" s="14" t="s">
        <v>7</v>
      </c>
      <c r="F13" s="14" t="s">
        <v>53</v>
      </c>
      <c r="G13" s="19">
        <v>1</v>
      </c>
      <c r="H13" s="16" t="str">
        <f>IF($C13="","",IFERROR(VLOOKUP($C13,Pacientes!$A$4:$D$63,4,0),""))</f>
        <v>Particular</v>
      </c>
      <c r="I13" s="14"/>
      <c r="J13" s="16" t="str">
        <f>IF($A13="","",CHOOSE(WEEKDAY($A13),"dom","seg","ter","qua","qui","sex","sáb"))</f>
        <v>qua</v>
      </c>
    </row>
    <row r="14" spans="1:10" x14ac:dyDescent="0.35">
      <c r="A14" s="15">
        <v>46085</v>
      </c>
      <c r="B14" s="18">
        <v>0.33333333333333331</v>
      </c>
      <c r="C14" s="14" t="s">
        <v>29</v>
      </c>
      <c r="D14" s="14" t="s">
        <v>10</v>
      </c>
      <c r="E14" s="14" t="s">
        <v>6</v>
      </c>
      <c r="F14" s="14" t="s">
        <v>52</v>
      </c>
      <c r="G14" s="19">
        <v>0.5</v>
      </c>
      <c r="H14" s="16" t="str">
        <f>IF($C14="","",IFERROR(VLOOKUP($C14,Pacientes!$A$4:$D$63,4,0),""))</f>
        <v>Particular</v>
      </c>
      <c r="I14" s="14"/>
      <c r="J14" s="16" t="str">
        <f>IF($A14="","",CHOOSE(WEEKDAY($A14),"dom","seg","ter","qua","qui","sex","sáb"))</f>
        <v>qua</v>
      </c>
    </row>
    <row r="15" spans="1:10" x14ac:dyDescent="0.35">
      <c r="A15" s="15">
        <v>46090</v>
      </c>
      <c r="B15" s="18">
        <v>0.375</v>
      </c>
      <c r="C15" s="14" t="s">
        <v>32</v>
      </c>
      <c r="D15" s="14" t="s">
        <v>12</v>
      </c>
      <c r="E15" s="14" t="s">
        <v>6</v>
      </c>
      <c r="F15" s="14" t="s">
        <v>52</v>
      </c>
      <c r="G15" s="19">
        <v>1</v>
      </c>
      <c r="H15" s="16" t="str">
        <f>IF($C15="","",IFERROR(VLOOKUP($C15,Pacientes!$A$4:$D$63,4,0),""))</f>
        <v>Unimed</v>
      </c>
      <c r="I15" s="14"/>
      <c r="J15" s="16" t="str">
        <f>IF($A15="","",CHOOSE(WEEKDAY($A15),"dom","seg","ter","qua","qui","sex","sáb"))</f>
        <v>seg</v>
      </c>
    </row>
    <row r="16" spans="1:10" x14ac:dyDescent="0.35">
      <c r="A16" s="15">
        <v>46097</v>
      </c>
      <c r="B16" s="18">
        <v>0.58333333333333337</v>
      </c>
      <c r="C16" s="14" t="s">
        <v>34</v>
      </c>
      <c r="D16" s="14" t="s">
        <v>10</v>
      </c>
      <c r="E16" s="14" t="s">
        <v>7</v>
      </c>
      <c r="F16" s="14" t="s">
        <v>57</v>
      </c>
      <c r="G16" s="19">
        <v>0.5</v>
      </c>
      <c r="H16" s="16" t="str">
        <f>IF($C16="","",IFERROR(VLOOKUP($C16,Pacientes!$A$4:$D$63,4,0),""))</f>
        <v>Particular</v>
      </c>
      <c r="I16" s="14"/>
      <c r="J16" s="16" t="str">
        <f>IF($A16="","",CHOOSE(WEEKDAY($A16),"dom","seg","ter","qua","qui","sex","sáb"))</f>
        <v>seg</v>
      </c>
    </row>
    <row r="17" spans="1:10" x14ac:dyDescent="0.35">
      <c r="A17" s="15">
        <v>46101</v>
      </c>
      <c r="B17" s="18">
        <v>0.41666666666666669</v>
      </c>
      <c r="C17" s="14" t="s">
        <v>36</v>
      </c>
      <c r="D17" s="14" t="s">
        <v>12</v>
      </c>
      <c r="E17" s="14" t="s">
        <v>6</v>
      </c>
      <c r="F17" s="14" t="s">
        <v>57</v>
      </c>
      <c r="G17" s="19">
        <v>1</v>
      </c>
      <c r="H17" s="16" t="str">
        <f>IF($C17="","",IFERROR(VLOOKUP($C17,Pacientes!$A$4:$D$63,4,0),""))</f>
        <v>Bradesco Saúde</v>
      </c>
      <c r="I17" s="14"/>
      <c r="J17" s="16" t="str">
        <f>IF($A17="","",CHOOSE(WEEKDAY($A17),"dom","seg","ter","qua","qui","sex","sáb"))</f>
        <v>sex</v>
      </c>
    </row>
    <row r="18" spans="1:10" x14ac:dyDescent="0.35">
      <c r="A18" s="15"/>
      <c r="B18" s="18"/>
      <c r="C18" s="14"/>
      <c r="D18" s="14"/>
      <c r="E18" s="14"/>
      <c r="F18" s="14"/>
      <c r="G18" s="19"/>
      <c r="H18" s="16" t="str">
        <f>IF($C18="","",IFERROR(VLOOKUP($C18,Pacientes!$A$4:$D$63,4,0),""))</f>
        <v/>
      </c>
      <c r="I18" s="14"/>
      <c r="J18" s="16" t="str">
        <f>IF($A18="","",CHOOSE(WEEKDAY($A18),"dom","seg","ter","qua","qui","sex","sáb"))</f>
        <v/>
      </c>
    </row>
    <row r="19" spans="1:10" x14ac:dyDescent="0.35">
      <c r="A19" s="15"/>
      <c r="B19" s="18"/>
      <c r="C19" s="14"/>
      <c r="D19" s="14"/>
      <c r="E19" s="14"/>
      <c r="F19" s="14"/>
      <c r="G19" s="19"/>
      <c r="H19" s="16" t="str">
        <f>IF($C19="","",IFERROR(VLOOKUP($C19,Pacientes!$A$4:$D$63,4,0),""))</f>
        <v/>
      </c>
      <c r="I19" s="14"/>
      <c r="J19" s="16" t="str">
        <f>IF($A19="","",CHOOSE(WEEKDAY($A19),"dom","seg","ter","qua","qui","sex","sáb"))</f>
        <v/>
      </c>
    </row>
    <row r="20" spans="1:10" x14ac:dyDescent="0.35">
      <c r="A20" s="15"/>
      <c r="B20" s="18"/>
      <c r="C20" s="14"/>
      <c r="D20" s="14"/>
      <c r="E20" s="14"/>
      <c r="F20" s="14"/>
      <c r="G20" s="19"/>
      <c r="H20" s="16" t="str">
        <f>IF($C20="","",IFERROR(VLOOKUP($C20,Pacientes!$A$4:$D$63,4,0),""))</f>
        <v/>
      </c>
      <c r="I20" s="14"/>
      <c r="J20" s="16" t="str">
        <f>IF($A20="","",CHOOSE(WEEKDAY($A20),"dom","seg","ter","qua","qui","sex","sáb"))</f>
        <v/>
      </c>
    </row>
    <row r="21" spans="1:10" x14ac:dyDescent="0.35">
      <c r="A21" s="15"/>
      <c r="B21" s="18"/>
      <c r="C21" s="14"/>
      <c r="D21" s="14"/>
      <c r="E21" s="14"/>
      <c r="F21" s="14"/>
      <c r="G21" s="19"/>
      <c r="H21" s="16" t="str">
        <f>IF($C21="","",IFERROR(VLOOKUP($C21,Pacientes!$A$4:$D$63,4,0),""))</f>
        <v/>
      </c>
      <c r="I21" s="14"/>
      <c r="J21" s="16" t="str">
        <f>IF($A21="","",CHOOSE(WEEKDAY($A21),"dom","seg","ter","qua","qui","sex","sáb"))</f>
        <v/>
      </c>
    </row>
    <row r="22" spans="1:10" x14ac:dyDescent="0.35">
      <c r="A22" s="15"/>
      <c r="B22" s="18"/>
      <c r="C22" s="14"/>
      <c r="D22" s="14"/>
      <c r="E22" s="14"/>
      <c r="F22" s="14"/>
      <c r="G22" s="19"/>
      <c r="H22" s="16" t="str">
        <f>IF($C22="","",IFERROR(VLOOKUP($C22,Pacientes!$A$4:$D$63,4,0),""))</f>
        <v/>
      </c>
      <c r="I22" s="14"/>
      <c r="J22" s="16" t="str">
        <f>IF($A22="","",CHOOSE(WEEKDAY($A22),"dom","seg","ter","qua","qui","sex","sáb"))</f>
        <v/>
      </c>
    </row>
    <row r="23" spans="1:10" x14ac:dyDescent="0.35">
      <c r="A23" s="15"/>
      <c r="B23" s="18"/>
      <c r="C23" s="14"/>
      <c r="D23" s="14"/>
      <c r="E23" s="14"/>
      <c r="F23" s="14"/>
      <c r="G23" s="19"/>
      <c r="H23" s="16" t="str">
        <f>IF($C23="","",IFERROR(VLOOKUP($C23,Pacientes!$A$4:$D$63,4,0),""))</f>
        <v/>
      </c>
      <c r="I23" s="14"/>
      <c r="J23" s="16" t="str">
        <f>IF($A23="","",CHOOSE(WEEKDAY($A23),"dom","seg","ter","qua","qui","sex","sáb"))</f>
        <v/>
      </c>
    </row>
    <row r="24" spans="1:10" x14ac:dyDescent="0.35">
      <c r="A24" s="15"/>
      <c r="B24" s="18"/>
      <c r="C24" s="14"/>
      <c r="D24" s="14"/>
      <c r="E24" s="14"/>
      <c r="F24" s="14"/>
      <c r="G24" s="19"/>
      <c r="H24" s="16" t="str">
        <f>IF($C24="","",IFERROR(VLOOKUP($C24,Pacientes!$A$4:$D$63,4,0),""))</f>
        <v/>
      </c>
      <c r="I24" s="14"/>
      <c r="J24" s="16" t="str">
        <f>IF($A24="","",CHOOSE(WEEKDAY($A24),"dom","seg","ter","qua","qui","sex","sáb"))</f>
        <v/>
      </c>
    </row>
    <row r="25" spans="1:10" x14ac:dyDescent="0.35">
      <c r="A25" s="15"/>
      <c r="B25" s="18"/>
      <c r="C25" s="14"/>
      <c r="D25" s="14"/>
      <c r="E25" s="14"/>
      <c r="F25" s="14"/>
      <c r="G25" s="19"/>
      <c r="H25" s="16" t="str">
        <f>IF($C25="","",IFERROR(VLOOKUP($C25,Pacientes!$A$4:$D$63,4,0),""))</f>
        <v/>
      </c>
      <c r="I25" s="14"/>
      <c r="J25" s="16" t="str">
        <f>IF($A25="","",CHOOSE(WEEKDAY($A25),"dom","seg","ter","qua","qui","sex","sáb"))</f>
        <v/>
      </c>
    </row>
    <row r="26" spans="1:10" x14ac:dyDescent="0.35">
      <c r="A26" s="15"/>
      <c r="B26" s="18"/>
      <c r="C26" s="14"/>
      <c r="D26" s="14"/>
      <c r="E26" s="14"/>
      <c r="F26" s="14"/>
      <c r="G26" s="19"/>
      <c r="H26" s="16" t="str">
        <f>IF($C26="","",IFERROR(VLOOKUP($C26,Pacientes!$A$4:$D$63,4,0),""))</f>
        <v/>
      </c>
      <c r="I26" s="14"/>
      <c r="J26" s="16" t="str">
        <f>IF($A26="","",CHOOSE(WEEKDAY($A26),"dom","seg","ter","qua","qui","sex","sáb"))</f>
        <v/>
      </c>
    </row>
    <row r="27" spans="1:10" x14ac:dyDescent="0.35">
      <c r="A27" s="15"/>
      <c r="B27" s="18"/>
      <c r="C27" s="14"/>
      <c r="D27" s="14"/>
      <c r="E27" s="14"/>
      <c r="F27" s="14"/>
      <c r="G27" s="19"/>
      <c r="H27" s="16" t="str">
        <f>IF($C27="","",IFERROR(VLOOKUP($C27,Pacientes!$A$4:$D$63,4,0),""))</f>
        <v/>
      </c>
      <c r="I27" s="14"/>
      <c r="J27" s="16" t="str">
        <f>IF($A27="","",CHOOSE(WEEKDAY($A27),"dom","seg","ter","qua","qui","sex","sáb"))</f>
        <v/>
      </c>
    </row>
    <row r="28" spans="1:10" x14ac:dyDescent="0.35">
      <c r="A28" s="15"/>
      <c r="B28" s="18"/>
      <c r="C28" s="14"/>
      <c r="D28" s="14"/>
      <c r="E28" s="14"/>
      <c r="F28" s="14"/>
      <c r="G28" s="19"/>
      <c r="H28" s="16" t="str">
        <f>IF($C28="","",IFERROR(VLOOKUP($C28,Pacientes!$A$4:$D$63,4,0),""))</f>
        <v/>
      </c>
      <c r="I28" s="14"/>
      <c r="J28" s="16" t="str">
        <f>IF($A28="","",CHOOSE(WEEKDAY($A28),"dom","seg","ter","qua","qui","sex","sáb"))</f>
        <v/>
      </c>
    </row>
    <row r="29" spans="1:10" x14ac:dyDescent="0.35">
      <c r="A29" s="15"/>
      <c r="B29" s="18"/>
      <c r="C29" s="14"/>
      <c r="D29" s="14"/>
      <c r="E29" s="14"/>
      <c r="F29" s="14"/>
      <c r="G29" s="19"/>
      <c r="H29" s="16" t="str">
        <f>IF($C29="","",IFERROR(VLOOKUP($C29,Pacientes!$A$4:$D$63,4,0),""))</f>
        <v/>
      </c>
      <c r="I29" s="14"/>
      <c r="J29" s="16" t="str">
        <f>IF($A29="","",CHOOSE(WEEKDAY($A29),"dom","seg","ter","qua","qui","sex","sáb"))</f>
        <v/>
      </c>
    </row>
    <row r="30" spans="1:10" x14ac:dyDescent="0.35">
      <c r="A30" s="15"/>
      <c r="B30" s="18"/>
      <c r="C30" s="14"/>
      <c r="D30" s="14"/>
      <c r="E30" s="14"/>
      <c r="F30" s="14"/>
      <c r="G30" s="19"/>
      <c r="H30" s="16" t="str">
        <f>IF($C30="","",IFERROR(VLOOKUP($C30,Pacientes!$A$4:$D$63,4,0),""))</f>
        <v/>
      </c>
      <c r="I30" s="14"/>
      <c r="J30" s="16" t="str">
        <f>IF($A30="","",CHOOSE(WEEKDAY($A30),"dom","seg","ter","qua","qui","sex","sáb"))</f>
        <v/>
      </c>
    </row>
    <row r="31" spans="1:10" x14ac:dyDescent="0.35">
      <c r="A31" s="15"/>
      <c r="B31" s="18"/>
      <c r="C31" s="14"/>
      <c r="D31" s="14"/>
      <c r="E31" s="14"/>
      <c r="F31" s="14"/>
      <c r="G31" s="19"/>
      <c r="H31" s="16" t="str">
        <f>IF($C31="","",IFERROR(VLOOKUP($C31,Pacientes!$A$4:$D$63,4,0),""))</f>
        <v/>
      </c>
      <c r="I31" s="14"/>
      <c r="J31" s="16" t="str">
        <f>IF($A31="","",CHOOSE(WEEKDAY($A31),"dom","seg","ter","qua","qui","sex","sáb"))</f>
        <v/>
      </c>
    </row>
    <row r="32" spans="1:10" x14ac:dyDescent="0.35">
      <c r="A32" s="15"/>
      <c r="B32" s="18"/>
      <c r="C32" s="14"/>
      <c r="D32" s="14"/>
      <c r="E32" s="14"/>
      <c r="F32" s="14"/>
      <c r="G32" s="19"/>
      <c r="H32" s="16" t="str">
        <f>IF($C32="","",IFERROR(VLOOKUP($C32,Pacientes!$A$4:$D$63,4,0),""))</f>
        <v/>
      </c>
      <c r="I32" s="14"/>
      <c r="J32" s="16" t="str">
        <f>IF($A32="","",CHOOSE(WEEKDAY($A32),"dom","seg","ter","qua","qui","sex","sáb"))</f>
        <v/>
      </c>
    </row>
    <row r="33" spans="1:10" x14ac:dyDescent="0.35">
      <c r="A33" s="15"/>
      <c r="B33" s="18"/>
      <c r="C33" s="14"/>
      <c r="D33" s="14"/>
      <c r="E33" s="14"/>
      <c r="F33" s="14"/>
      <c r="G33" s="19"/>
      <c r="H33" s="16" t="str">
        <f>IF($C33="","",IFERROR(VLOOKUP($C33,Pacientes!$A$4:$D$63,4,0),""))</f>
        <v/>
      </c>
      <c r="I33" s="14"/>
      <c r="J33" s="16" t="str">
        <f>IF($A33="","",CHOOSE(WEEKDAY($A33),"dom","seg","ter","qua","qui","sex","sáb"))</f>
        <v/>
      </c>
    </row>
    <row r="34" spans="1:10" x14ac:dyDescent="0.35">
      <c r="A34" s="15"/>
      <c r="B34" s="18"/>
      <c r="C34" s="14"/>
      <c r="D34" s="14"/>
      <c r="E34" s="14"/>
      <c r="F34" s="14"/>
      <c r="G34" s="19"/>
      <c r="H34" s="16" t="str">
        <f>IF($C34="","",IFERROR(VLOOKUP($C34,Pacientes!$A$4:$D$63,4,0),""))</f>
        <v/>
      </c>
      <c r="I34" s="14"/>
      <c r="J34" s="16" t="str">
        <f>IF($A34="","",CHOOSE(WEEKDAY($A34),"dom","seg","ter","qua","qui","sex","sáb"))</f>
        <v/>
      </c>
    </row>
    <row r="35" spans="1:10" x14ac:dyDescent="0.35">
      <c r="A35" s="15"/>
      <c r="B35" s="18"/>
      <c r="C35" s="14"/>
      <c r="D35" s="14"/>
      <c r="E35" s="14"/>
      <c r="F35" s="14"/>
      <c r="G35" s="19"/>
      <c r="H35" s="16" t="str">
        <f>IF($C35="","",IFERROR(VLOOKUP($C35,Pacientes!$A$4:$D$63,4,0),""))</f>
        <v/>
      </c>
      <c r="I35" s="14"/>
      <c r="J35" s="16" t="str">
        <f>IF($A35="","",CHOOSE(WEEKDAY($A35),"dom","seg","ter","qua","qui","sex","sáb"))</f>
        <v/>
      </c>
    </row>
    <row r="36" spans="1:10" x14ac:dyDescent="0.35">
      <c r="A36" s="15"/>
      <c r="B36" s="18"/>
      <c r="C36" s="14"/>
      <c r="D36" s="14"/>
      <c r="E36" s="14"/>
      <c r="F36" s="14"/>
      <c r="G36" s="19"/>
      <c r="H36" s="16" t="str">
        <f>IF($C36="","",IFERROR(VLOOKUP($C36,Pacientes!$A$4:$D$63,4,0),""))</f>
        <v/>
      </c>
      <c r="I36" s="14"/>
      <c r="J36" s="16" t="str">
        <f>IF($A36="","",CHOOSE(WEEKDAY($A36),"dom","seg","ter","qua","qui","sex","sáb"))</f>
        <v/>
      </c>
    </row>
    <row r="37" spans="1:10" x14ac:dyDescent="0.35">
      <c r="A37" s="15"/>
      <c r="B37" s="18"/>
      <c r="C37" s="14"/>
      <c r="D37" s="14"/>
      <c r="E37" s="14"/>
      <c r="F37" s="14"/>
      <c r="G37" s="19"/>
      <c r="H37" s="16" t="str">
        <f>IF($C37="","",IFERROR(VLOOKUP($C37,Pacientes!$A$4:$D$63,4,0),""))</f>
        <v/>
      </c>
      <c r="I37" s="14"/>
      <c r="J37" s="16" t="str">
        <f>IF($A37="","",CHOOSE(WEEKDAY($A37),"dom","seg","ter","qua","qui","sex","sáb"))</f>
        <v/>
      </c>
    </row>
    <row r="38" spans="1:10" x14ac:dyDescent="0.35">
      <c r="A38" s="15"/>
      <c r="B38" s="18"/>
      <c r="C38" s="14"/>
      <c r="D38" s="14"/>
      <c r="E38" s="14"/>
      <c r="F38" s="14"/>
      <c r="G38" s="19"/>
      <c r="H38" s="16" t="str">
        <f>IF($C38="","",IFERROR(VLOOKUP($C38,Pacientes!$A$4:$D$63,4,0),""))</f>
        <v/>
      </c>
      <c r="I38" s="14"/>
      <c r="J38" s="16" t="str">
        <f>IF($A38="","",CHOOSE(WEEKDAY($A38),"dom","seg","ter","qua","qui","sex","sáb"))</f>
        <v/>
      </c>
    </row>
    <row r="39" spans="1:10" x14ac:dyDescent="0.35">
      <c r="A39" s="15"/>
      <c r="B39" s="18"/>
      <c r="C39" s="14"/>
      <c r="D39" s="14"/>
      <c r="E39" s="14"/>
      <c r="F39" s="14"/>
      <c r="G39" s="19"/>
      <c r="H39" s="16" t="str">
        <f>IF($C39="","",IFERROR(VLOOKUP($C39,Pacientes!$A$4:$D$63,4,0),""))</f>
        <v/>
      </c>
      <c r="I39" s="14"/>
      <c r="J39" s="16" t="str">
        <f>IF($A39="","",CHOOSE(WEEKDAY($A39),"dom","seg","ter","qua","qui","sex","sáb"))</f>
        <v/>
      </c>
    </row>
    <row r="40" spans="1:10" x14ac:dyDescent="0.35">
      <c r="A40" s="15"/>
      <c r="B40" s="18"/>
      <c r="C40" s="14"/>
      <c r="D40" s="14"/>
      <c r="E40" s="14"/>
      <c r="F40" s="14"/>
      <c r="G40" s="19"/>
      <c r="H40" s="16" t="str">
        <f>IF($C40="","",IFERROR(VLOOKUP($C40,Pacientes!$A$4:$D$63,4,0),""))</f>
        <v/>
      </c>
      <c r="I40" s="14"/>
      <c r="J40" s="16" t="str">
        <f>IF($A40="","",CHOOSE(WEEKDAY($A40),"dom","seg","ter","qua","qui","sex","sáb"))</f>
        <v/>
      </c>
    </row>
    <row r="41" spans="1:10" x14ac:dyDescent="0.35">
      <c r="A41" s="15"/>
      <c r="B41" s="18"/>
      <c r="C41" s="14"/>
      <c r="D41" s="14"/>
      <c r="E41" s="14"/>
      <c r="F41" s="14"/>
      <c r="G41" s="19"/>
      <c r="H41" s="16" t="str">
        <f>IF($C41="","",IFERROR(VLOOKUP($C41,Pacientes!$A$4:$D$63,4,0),""))</f>
        <v/>
      </c>
      <c r="I41" s="14"/>
      <c r="J41" s="16" t="str">
        <f>IF($A41="","",CHOOSE(WEEKDAY($A41),"dom","seg","ter","qua","qui","sex","sáb"))</f>
        <v/>
      </c>
    </row>
    <row r="42" spans="1:10" x14ac:dyDescent="0.35">
      <c r="A42" s="15"/>
      <c r="B42" s="18"/>
      <c r="C42" s="14"/>
      <c r="D42" s="14"/>
      <c r="E42" s="14"/>
      <c r="F42" s="14"/>
      <c r="G42" s="19"/>
      <c r="H42" s="16" t="str">
        <f>IF($C42="","",IFERROR(VLOOKUP($C42,Pacientes!$A$4:$D$63,4,0),""))</f>
        <v/>
      </c>
      <c r="I42" s="14"/>
      <c r="J42" s="16" t="str">
        <f>IF($A42="","",CHOOSE(WEEKDAY($A42),"dom","seg","ter","qua","qui","sex","sáb"))</f>
        <v/>
      </c>
    </row>
    <row r="43" spans="1:10" x14ac:dyDescent="0.35">
      <c r="A43" s="15"/>
      <c r="B43" s="18"/>
      <c r="C43" s="14"/>
      <c r="D43" s="14"/>
      <c r="E43" s="14"/>
      <c r="F43" s="14"/>
      <c r="G43" s="19"/>
      <c r="H43" s="16" t="str">
        <f>IF($C43="","",IFERROR(VLOOKUP($C43,Pacientes!$A$4:$D$63,4,0),""))</f>
        <v/>
      </c>
      <c r="I43" s="14"/>
      <c r="J43" s="16" t="str">
        <f>IF($A43="","",CHOOSE(WEEKDAY($A43),"dom","seg","ter","qua","qui","sex","sáb"))</f>
        <v/>
      </c>
    </row>
    <row r="44" spans="1:10" x14ac:dyDescent="0.35">
      <c r="A44" s="15"/>
      <c r="B44" s="18"/>
      <c r="C44" s="14"/>
      <c r="D44" s="14"/>
      <c r="E44" s="14"/>
      <c r="F44" s="14"/>
      <c r="G44" s="19"/>
      <c r="H44" s="16" t="str">
        <f>IF($C44="","",IFERROR(VLOOKUP($C44,Pacientes!$A$4:$D$63,4,0),""))</f>
        <v/>
      </c>
      <c r="I44" s="14"/>
      <c r="J44" s="16" t="str">
        <f>IF($A44="","",CHOOSE(WEEKDAY($A44),"dom","seg","ter","qua","qui","sex","sáb"))</f>
        <v/>
      </c>
    </row>
    <row r="45" spans="1:10" x14ac:dyDescent="0.35">
      <c r="A45" s="15"/>
      <c r="B45" s="18"/>
      <c r="C45" s="14"/>
      <c r="D45" s="14"/>
      <c r="E45" s="14"/>
      <c r="F45" s="14"/>
      <c r="G45" s="19"/>
      <c r="H45" s="16" t="str">
        <f>IF($C45="","",IFERROR(VLOOKUP($C45,Pacientes!$A$4:$D$63,4,0),""))</f>
        <v/>
      </c>
      <c r="I45" s="14"/>
      <c r="J45" s="16" t="str">
        <f>IF($A45="","",CHOOSE(WEEKDAY($A45),"dom","seg","ter","qua","qui","sex","sáb"))</f>
        <v/>
      </c>
    </row>
    <row r="46" spans="1:10" x14ac:dyDescent="0.35">
      <c r="A46" s="15"/>
      <c r="B46" s="18"/>
      <c r="C46" s="14"/>
      <c r="D46" s="14"/>
      <c r="E46" s="14"/>
      <c r="F46" s="14"/>
      <c r="G46" s="19"/>
      <c r="H46" s="16" t="str">
        <f>IF($C46="","",IFERROR(VLOOKUP($C46,Pacientes!$A$4:$D$63,4,0),""))</f>
        <v/>
      </c>
      <c r="I46" s="14"/>
      <c r="J46" s="16" t="str">
        <f>IF($A46="","",CHOOSE(WEEKDAY($A46),"dom","seg","ter","qua","qui","sex","sáb"))</f>
        <v/>
      </c>
    </row>
    <row r="47" spans="1:10" x14ac:dyDescent="0.35">
      <c r="A47" s="15"/>
      <c r="B47" s="18"/>
      <c r="C47" s="14"/>
      <c r="D47" s="14"/>
      <c r="E47" s="14"/>
      <c r="F47" s="14"/>
      <c r="G47" s="19"/>
      <c r="H47" s="16" t="str">
        <f>IF($C47="","",IFERROR(VLOOKUP($C47,Pacientes!$A$4:$D$63,4,0),""))</f>
        <v/>
      </c>
      <c r="I47" s="14"/>
      <c r="J47" s="16" t="str">
        <f>IF($A47="","",CHOOSE(WEEKDAY($A47),"dom","seg","ter","qua","qui","sex","sáb"))</f>
        <v/>
      </c>
    </row>
    <row r="48" spans="1:10" x14ac:dyDescent="0.35">
      <c r="A48" s="15"/>
      <c r="B48" s="18"/>
      <c r="C48" s="14"/>
      <c r="D48" s="14"/>
      <c r="E48" s="14"/>
      <c r="F48" s="14"/>
      <c r="G48" s="19"/>
      <c r="H48" s="16" t="str">
        <f>IF($C48="","",IFERROR(VLOOKUP($C48,Pacientes!$A$4:$D$63,4,0),""))</f>
        <v/>
      </c>
      <c r="I48" s="14"/>
      <c r="J48" s="16" t="str">
        <f>IF($A48="","",CHOOSE(WEEKDAY($A48),"dom","seg","ter","qua","qui","sex","sáb"))</f>
        <v/>
      </c>
    </row>
    <row r="49" spans="1:10" x14ac:dyDescent="0.35">
      <c r="A49" s="15"/>
      <c r="B49" s="18"/>
      <c r="C49" s="14"/>
      <c r="D49" s="14"/>
      <c r="E49" s="14"/>
      <c r="F49" s="14"/>
      <c r="G49" s="19"/>
      <c r="H49" s="16" t="str">
        <f>IF($C49="","",IFERROR(VLOOKUP($C49,Pacientes!$A$4:$D$63,4,0),""))</f>
        <v/>
      </c>
      <c r="I49" s="14"/>
      <c r="J49" s="16" t="str">
        <f>IF($A49="","",CHOOSE(WEEKDAY($A49),"dom","seg","ter","qua","qui","sex","sáb"))</f>
        <v/>
      </c>
    </row>
    <row r="50" spans="1:10" x14ac:dyDescent="0.35">
      <c r="A50" s="15"/>
      <c r="B50" s="18"/>
      <c r="C50" s="14"/>
      <c r="D50" s="14"/>
      <c r="E50" s="14"/>
      <c r="F50" s="14"/>
      <c r="G50" s="19"/>
      <c r="H50" s="16" t="str">
        <f>IF($C50="","",IFERROR(VLOOKUP($C50,Pacientes!$A$4:$D$63,4,0),""))</f>
        <v/>
      </c>
      <c r="I50" s="14"/>
      <c r="J50" s="16" t="str">
        <f>IF($A50="","",CHOOSE(WEEKDAY($A50),"dom","seg","ter","qua","qui","sex","sáb"))</f>
        <v/>
      </c>
    </row>
    <row r="51" spans="1:10" x14ac:dyDescent="0.35">
      <c r="A51" s="15"/>
      <c r="B51" s="18"/>
      <c r="C51" s="14"/>
      <c r="D51" s="14"/>
      <c r="E51" s="14"/>
      <c r="F51" s="14"/>
      <c r="G51" s="19"/>
      <c r="H51" s="16" t="str">
        <f>IF($C51="","",IFERROR(VLOOKUP($C51,Pacientes!$A$4:$D$63,4,0),""))</f>
        <v/>
      </c>
      <c r="I51" s="14"/>
      <c r="J51" s="16" t="str">
        <f>IF($A51="","",CHOOSE(WEEKDAY($A51),"dom","seg","ter","qua","qui","sex","sáb"))</f>
        <v/>
      </c>
    </row>
    <row r="52" spans="1:10" x14ac:dyDescent="0.35">
      <c r="A52" s="15"/>
      <c r="B52" s="18"/>
      <c r="C52" s="14"/>
      <c r="D52" s="14"/>
      <c r="E52" s="14"/>
      <c r="F52" s="14"/>
      <c r="G52" s="19"/>
      <c r="H52" s="16" t="str">
        <f>IF($C52="","",IFERROR(VLOOKUP($C52,Pacientes!$A$4:$D$63,4,0),""))</f>
        <v/>
      </c>
      <c r="I52" s="14"/>
      <c r="J52" s="16" t="str">
        <f>IF($A52="","",CHOOSE(WEEKDAY($A52),"dom","seg","ter","qua","qui","sex","sáb"))</f>
        <v/>
      </c>
    </row>
    <row r="53" spans="1:10" x14ac:dyDescent="0.35">
      <c r="A53" s="15"/>
      <c r="B53" s="18"/>
      <c r="C53" s="14"/>
      <c r="D53" s="14"/>
      <c r="E53" s="14"/>
      <c r="F53" s="14"/>
      <c r="G53" s="19"/>
      <c r="H53" s="16" t="str">
        <f>IF($C53="","",IFERROR(VLOOKUP($C53,Pacientes!$A$4:$D$63,4,0),""))</f>
        <v/>
      </c>
      <c r="I53" s="14"/>
      <c r="J53" s="16" t="str">
        <f>IF($A53="","",CHOOSE(WEEKDAY($A53),"dom","seg","ter","qua","qui","sex","sáb"))</f>
        <v/>
      </c>
    </row>
    <row r="54" spans="1:10" x14ac:dyDescent="0.35">
      <c r="A54" s="15"/>
      <c r="B54" s="18"/>
      <c r="C54" s="14"/>
      <c r="D54" s="14"/>
      <c r="E54" s="14"/>
      <c r="F54" s="14"/>
      <c r="G54" s="19"/>
      <c r="H54" s="16" t="str">
        <f>IF($C54="","",IFERROR(VLOOKUP($C54,Pacientes!$A$4:$D$63,4,0),""))</f>
        <v/>
      </c>
      <c r="I54" s="14"/>
      <c r="J54" s="16" t="str">
        <f>IF($A54="","",CHOOSE(WEEKDAY($A54),"dom","seg","ter","qua","qui","sex","sáb"))</f>
        <v/>
      </c>
    </row>
    <row r="55" spans="1:10" x14ac:dyDescent="0.35">
      <c r="A55" s="15"/>
      <c r="B55" s="18"/>
      <c r="C55" s="14"/>
      <c r="D55" s="14"/>
      <c r="E55" s="14"/>
      <c r="F55" s="14"/>
      <c r="G55" s="19"/>
      <c r="H55" s="16" t="str">
        <f>IF($C55="","",IFERROR(VLOOKUP($C55,Pacientes!$A$4:$D$63,4,0),""))</f>
        <v/>
      </c>
      <c r="I55" s="14"/>
      <c r="J55" s="16" t="str">
        <f>IF($A55="","",CHOOSE(WEEKDAY($A55),"dom","seg","ter","qua","qui","sex","sáb"))</f>
        <v/>
      </c>
    </row>
    <row r="56" spans="1:10" x14ac:dyDescent="0.35">
      <c r="A56" s="15"/>
      <c r="B56" s="18"/>
      <c r="C56" s="14"/>
      <c r="D56" s="14"/>
      <c r="E56" s="14"/>
      <c r="F56" s="14"/>
      <c r="G56" s="19"/>
      <c r="H56" s="16" t="str">
        <f>IF($C56="","",IFERROR(VLOOKUP($C56,Pacientes!$A$4:$D$63,4,0),""))</f>
        <v/>
      </c>
      <c r="I56" s="14"/>
      <c r="J56" s="16" t="str">
        <f>IF($A56="","",CHOOSE(WEEKDAY($A56),"dom","seg","ter","qua","qui","sex","sáb"))</f>
        <v/>
      </c>
    </row>
    <row r="57" spans="1:10" x14ac:dyDescent="0.35">
      <c r="A57" s="15"/>
      <c r="B57" s="18"/>
      <c r="C57" s="14"/>
      <c r="D57" s="14"/>
      <c r="E57" s="14"/>
      <c r="F57" s="14"/>
      <c r="G57" s="19"/>
      <c r="H57" s="16" t="str">
        <f>IF($C57="","",IFERROR(VLOOKUP($C57,Pacientes!$A$4:$D$63,4,0),""))</f>
        <v/>
      </c>
      <c r="I57" s="14"/>
      <c r="J57" s="16" t="str">
        <f>IF($A57="","",CHOOSE(WEEKDAY($A57),"dom","seg","ter","qua","qui","sex","sáb"))</f>
        <v/>
      </c>
    </row>
    <row r="58" spans="1:10" x14ac:dyDescent="0.35">
      <c r="A58" s="15"/>
      <c r="B58" s="18"/>
      <c r="C58" s="14"/>
      <c r="D58" s="14"/>
      <c r="E58" s="14"/>
      <c r="F58" s="14"/>
      <c r="G58" s="19"/>
      <c r="H58" s="16" t="str">
        <f>IF($C58="","",IFERROR(VLOOKUP($C58,Pacientes!$A$4:$D$63,4,0),""))</f>
        <v/>
      </c>
      <c r="I58" s="14"/>
      <c r="J58" s="16" t="str">
        <f>IF($A58="","",CHOOSE(WEEKDAY($A58),"dom","seg","ter","qua","qui","sex","sáb"))</f>
        <v/>
      </c>
    </row>
    <row r="59" spans="1:10" x14ac:dyDescent="0.35">
      <c r="A59" s="15"/>
      <c r="B59" s="18"/>
      <c r="C59" s="14"/>
      <c r="D59" s="14"/>
      <c r="E59" s="14"/>
      <c r="F59" s="14"/>
      <c r="G59" s="19"/>
      <c r="H59" s="16" t="str">
        <f>IF($C59="","",IFERROR(VLOOKUP($C59,Pacientes!$A$4:$D$63,4,0),""))</f>
        <v/>
      </c>
      <c r="I59" s="14"/>
      <c r="J59" s="16" t="str">
        <f>IF($A59="","",CHOOSE(WEEKDAY($A59),"dom","seg","ter","qua","qui","sex","sáb"))</f>
        <v/>
      </c>
    </row>
    <row r="60" spans="1:10" x14ac:dyDescent="0.35">
      <c r="A60" s="15"/>
      <c r="B60" s="18"/>
      <c r="C60" s="14"/>
      <c r="D60" s="14"/>
      <c r="E60" s="14"/>
      <c r="F60" s="14"/>
      <c r="G60" s="19"/>
      <c r="H60" s="16" t="str">
        <f>IF($C60="","",IFERROR(VLOOKUP($C60,Pacientes!$A$4:$D$63,4,0),""))</f>
        <v/>
      </c>
      <c r="I60" s="14"/>
      <c r="J60" s="16" t="str">
        <f>IF($A60="","",CHOOSE(WEEKDAY($A60),"dom","seg","ter","qua","qui","sex","sáb"))</f>
        <v/>
      </c>
    </row>
    <row r="61" spans="1:10" x14ac:dyDescent="0.35">
      <c r="A61" s="15"/>
      <c r="B61" s="18"/>
      <c r="C61" s="14"/>
      <c r="D61" s="14"/>
      <c r="E61" s="14"/>
      <c r="F61" s="14"/>
      <c r="G61" s="19"/>
      <c r="H61" s="16" t="str">
        <f>IF($C61="","",IFERROR(VLOOKUP($C61,Pacientes!$A$4:$D$63,4,0),""))</f>
        <v/>
      </c>
      <c r="I61" s="14"/>
      <c r="J61" s="16" t="str">
        <f>IF($A61="","",CHOOSE(WEEKDAY($A61),"dom","seg","ter","qua","qui","sex","sáb"))</f>
        <v/>
      </c>
    </row>
    <row r="62" spans="1:10" x14ac:dyDescent="0.35">
      <c r="A62" s="15"/>
      <c r="B62" s="18"/>
      <c r="C62" s="14"/>
      <c r="D62" s="14"/>
      <c r="E62" s="14"/>
      <c r="F62" s="14"/>
      <c r="G62" s="19"/>
      <c r="H62" s="16" t="str">
        <f>IF($C62="","",IFERROR(VLOOKUP($C62,Pacientes!$A$4:$D$63,4,0),""))</f>
        <v/>
      </c>
      <c r="I62" s="14"/>
      <c r="J62" s="16" t="str">
        <f>IF($A62="","",CHOOSE(WEEKDAY($A62),"dom","seg","ter","qua","qui","sex","sáb"))</f>
        <v/>
      </c>
    </row>
    <row r="63" spans="1:10" x14ac:dyDescent="0.35">
      <c r="A63" s="15"/>
      <c r="B63" s="18"/>
      <c r="C63" s="14"/>
      <c r="D63" s="14"/>
      <c r="E63" s="14"/>
      <c r="F63" s="14"/>
      <c r="G63" s="19"/>
      <c r="H63" s="16" t="str">
        <f>IF($C63="","",IFERROR(VLOOKUP($C63,Pacientes!$A$4:$D$63,4,0),""))</f>
        <v/>
      </c>
      <c r="I63" s="14"/>
      <c r="J63" s="16" t="str">
        <f>IF($A63="","",CHOOSE(WEEKDAY($A63),"dom","seg","ter","qua","qui","sex","sáb"))</f>
        <v/>
      </c>
    </row>
    <row r="64" spans="1:10" x14ac:dyDescent="0.35">
      <c r="A64" s="15"/>
      <c r="B64" s="18"/>
      <c r="C64" s="14"/>
      <c r="D64" s="14"/>
      <c r="E64" s="14"/>
      <c r="F64" s="14"/>
      <c r="G64" s="19"/>
      <c r="H64" s="16" t="str">
        <f>IF($C64="","",IFERROR(VLOOKUP($C64,Pacientes!$A$4:$D$63,4,0),""))</f>
        <v/>
      </c>
      <c r="I64" s="14"/>
      <c r="J64" s="16" t="str">
        <f>IF($A64="","",CHOOSE(WEEKDAY($A64),"dom","seg","ter","qua","qui","sex","sáb"))</f>
        <v/>
      </c>
    </row>
    <row r="65" spans="1:10" x14ac:dyDescent="0.35">
      <c r="A65" s="15"/>
      <c r="B65" s="18"/>
      <c r="C65" s="14"/>
      <c r="D65" s="14"/>
      <c r="E65" s="14"/>
      <c r="F65" s="14"/>
      <c r="G65" s="19"/>
      <c r="H65" s="16" t="str">
        <f>IF($C65="","",IFERROR(VLOOKUP($C65,Pacientes!$A$4:$D$63,4,0),""))</f>
        <v/>
      </c>
      <c r="I65" s="14"/>
      <c r="J65" s="16" t="str">
        <f>IF($A65="","",CHOOSE(WEEKDAY($A65),"dom","seg","ter","qua","qui","sex","sáb"))</f>
        <v/>
      </c>
    </row>
    <row r="66" spans="1:10" x14ac:dyDescent="0.35">
      <c r="A66" s="15"/>
      <c r="B66" s="18"/>
      <c r="C66" s="14"/>
      <c r="D66" s="14"/>
      <c r="E66" s="14"/>
      <c r="F66" s="14"/>
      <c r="G66" s="19"/>
      <c r="H66" s="16" t="str">
        <f>IF($C66="","",IFERROR(VLOOKUP($C66,Pacientes!$A$4:$D$63,4,0),""))</f>
        <v/>
      </c>
      <c r="I66" s="14"/>
      <c r="J66" s="16" t="str">
        <f>IF($A66="","",CHOOSE(WEEKDAY($A66),"dom","seg","ter","qua","qui","sex","sáb"))</f>
        <v/>
      </c>
    </row>
    <row r="67" spans="1:10" x14ac:dyDescent="0.35">
      <c r="A67" s="15"/>
      <c r="B67" s="18"/>
      <c r="C67" s="14"/>
      <c r="D67" s="14"/>
      <c r="E67" s="14"/>
      <c r="F67" s="14"/>
      <c r="G67" s="19"/>
      <c r="H67" s="16" t="str">
        <f>IF($C67="","",IFERROR(VLOOKUP($C67,Pacientes!$A$4:$D$63,4,0),""))</f>
        <v/>
      </c>
      <c r="I67" s="14"/>
      <c r="J67" s="16" t="str">
        <f>IF($A67="","",CHOOSE(WEEKDAY($A67),"dom","seg","ter","qua","qui","sex","sáb"))</f>
        <v/>
      </c>
    </row>
    <row r="68" spans="1:10" x14ac:dyDescent="0.35">
      <c r="A68" s="15"/>
      <c r="B68" s="18"/>
      <c r="C68" s="14"/>
      <c r="D68" s="14"/>
      <c r="E68" s="14"/>
      <c r="F68" s="14"/>
      <c r="G68" s="19"/>
      <c r="H68" s="16" t="str">
        <f>IF($C68="","",IFERROR(VLOOKUP($C68,Pacientes!$A$4:$D$63,4,0),""))</f>
        <v/>
      </c>
      <c r="I68" s="14"/>
      <c r="J68" s="16" t="str">
        <f>IF($A68="","",CHOOSE(WEEKDAY($A68),"dom","seg","ter","qua","qui","sex","sáb"))</f>
        <v/>
      </c>
    </row>
    <row r="69" spans="1:10" x14ac:dyDescent="0.35">
      <c r="A69" s="15"/>
      <c r="B69" s="18"/>
      <c r="C69" s="14"/>
      <c r="D69" s="14"/>
      <c r="E69" s="14"/>
      <c r="F69" s="14"/>
      <c r="G69" s="19"/>
      <c r="H69" s="16" t="str">
        <f>IF($C69="","",IFERROR(VLOOKUP($C69,Pacientes!$A$4:$D$63,4,0),""))</f>
        <v/>
      </c>
      <c r="I69" s="14"/>
      <c r="J69" s="16" t="str">
        <f>IF($A69="","",CHOOSE(WEEKDAY($A69),"dom","seg","ter","qua","qui","sex","sáb"))</f>
        <v/>
      </c>
    </row>
    <row r="70" spans="1:10" x14ac:dyDescent="0.35">
      <c r="A70" s="15"/>
      <c r="B70" s="18"/>
      <c r="C70" s="14"/>
      <c r="D70" s="14"/>
      <c r="E70" s="14"/>
      <c r="F70" s="14"/>
      <c r="G70" s="19"/>
      <c r="H70" s="16" t="str">
        <f>IF($C70="","",IFERROR(VLOOKUP($C70,Pacientes!$A$4:$D$63,4,0),""))</f>
        <v/>
      </c>
      <c r="I70" s="14"/>
      <c r="J70" s="16" t="str">
        <f>IF($A70="","",CHOOSE(WEEKDAY($A70),"dom","seg","ter","qua","qui","sex","sáb"))</f>
        <v/>
      </c>
    </row>
    <row r="71" spans="1:10" x14ac:dyDescent="0.35">
      <c r="A71" s="15"/>
      <c r="B71" s="18"/>
      <c r="C71" s="14"/>
      <c r="D71" s="14"/>
      <c r="E71" s="14"/>
      <c r="F71" s="14"/>
      <c r="G71" s="19"/>
      <c r="H71" s="16" t="str">
        <f>IF($C71="","",IFERROR(VLOOKUP($C71,Pacientes!$A$4:$D$63,4,0),""))</f>
        <v/>
      </c>
      <c r="I71" s="14"/>
      <c r="J71" s="16" t="str">
        <f>IF($A71="","",CHOOSE(WEEKDAY($A71),"dom","seg","ter","qua","qui","sex","sáb"))</f>
        <v/>
      </c>
    </row>
    <row r="72" spans="1:10" x14ac:dyDescent="0.35">
      <c r="A72" s="15"/>
      <c r="B72" s="18"/>
      <c r="C72" s="14"/>
      <c r="D72" s="14"/>
      <c r="E72" s="14"/>
      <c r="F72" s="14"/>
      <c r="G72" s="19"/>
      <c r="H72" s="16" t="str">
        <f>IF($C72="","",IFERROR(VLOOKUP($C72,Pacientes!$A$4:$D$63,4,0),""))</f>
        <v/>
      </c>
      <c r="I72" s="14"/>
      <c r="J72" s="16" t="str">
        <f>IF($A72="","",CHOOSE(WEEKDAY($A72),"dom","seg","ter","qua","qui","sex","sáb"))</f>
        <v/>
      </c>
    </row>
    <row r="73" spans="1:10" x14ac:dyDescent="0.35">
      <c r="A73" s="15"/>
      <c r="B73" s="18"/>
      <c r="C73" s="14"/>
      <c r="D73" s="14"/>
      <c r="E73" s="14"/>
      <c r="F73" s="14"/>
      <c r="G73" s="19"/>
      <c r="H73" s="16" t="str">
        <f>IF($C73="","",IFERROR(VLOOKUP($C73,Pacientes!$A$4:$D$63,4,0),""))</f>
        <v/>
      </c>
      <c r="I73" s="14"/>
      <c r="J73" s="16" t="str">
        <f>IF($A73="","",CHOOSE(WEEKDAY($A73),"dom","seg","ter","qua","qui","sex","sáb"))</f>
        <v/>
      </c>
    </row>
    <row r="74" spans="1:10" x14ac:dyDescent="0.35">
      <c r="A74" s="15"/>
      <c r="B74" s="18"/>
      <c r="C74" s="14"/>
      <c r="D74" s="14"/>
      <c r="E74" s="14"/>
      <c r="F74" s="14"/>
      <c r="G74" s="19"/>
      <c r="H74" s="16" t="str">
        <f>IF($C74="","",IFERROR(VLOOKUP($C74,Pacientes!$A$4:$D$63,4,0),""))</f>
        <v/>
      </c>
      <c r="I74" s="14"/>
      <c r="J74" s="16" t="str">
        <f>IF($A74="","",CHOOSE(WEEKDAY($A74),"dom","seg","ter","qua","qui","sex","sáb"))</f>
        <v/>
      </c>
    </row>
    <row r="75" spans="1:10" x14ac:dyDescent="0.35">
      <c r="A75" s="15"/>
      <c r="B75" s="18"/>
      <c r="C75" s="14"/>
      <c r="D75" s="14"/>
      <c r="E75" s="14"/>
      <c r="F75" s="14"/>
      <c r="G75" s="19"/>
      <c r="H75" s="16" t="str">
        <f>IF($C75="","",IFERROR(VLOOKUP($C75,Pacientes!$A$4:$D$63,4,0),""))</f>
        <v/>
      </c>
      <c r="I75" s="14"/>
      <c r="J75" s="16" t="str">
        <f>IF($A75="","",CHOOSE(WEEKDAY($A75),"dom","seg","ter","qua","qui","sex","sáb"))</f>
        <v/>
      </c>
    </row>
    <row r="76" spans="1:10" x14ac:dyDescent="0.35">
      <c r="A76" s="15"/>
      <c r="B76" s="18"/>
      <c r="C76" s="14"/>
      <c r="D76" s="14"/>
      <c r="E76" s="14"/>
      <c r="F76" s="14"/>
      <c r="G76" s="19"/>
      <c r="H76" s="16" t="str">
        <f>IF($C76="","",IFERROR(VLOOKUP($C76,Pacientes!$A$4:$D$63,4,0),""))</f>
        <v/>
      </c>
      <c r="I76" s="14"/>
      <c r="J76" s="16" t="str">
        <f>IF($A76="","",CHOOSE(WEEKDAY($A76),"dom","seg","ter","qua","qui","sex","sáb"))</f>
        <v/>
      </c>
    </row>
    <row r="77" spans="1:10" x14ac:dyDescent="0.35">
      <c r="A77" s="15"/>
      <c r="B77" s="18"/>
      <c r="C77" s="14"/>
      <c r="D77" s="14"/>
      <c r="E77" s="14"/>
      <c r="F77" s="14"/>
      <c r="G77" s="19"/>
      <c r="H77" s="16" t="str">
        <f>IF($C77="","",IFERROR(VLOOKUP($C77,Pacientes!$A$4:$D$63,4,0),""))</f>
        <v/>
      </c>
      <c r="I77" s="14"/>
      <c r="J77" s="16" t="str">
        <f>IF($A77="","",CHOOSE(WEEKDAY($A77),"dom","seg","ter","qua","qui","sex","sáb"))</f>
        <v/>
      </c>
    </row>
    <row r="78" spans="1:10" x14ac:dyDescent="0.35">
      <c r="A78" s="15"/>
      <c r="B78" s="18"/>
      <c r="C78" s="14"/>
      <c r="D78" s="14"/>
      <c r="E78" s="14"/>
      <c r="F78" s="14"/>
      <c r="G78" s="19"/>
      <c r="H78" s="16" t="str">
        <f>IF($C78="","",IFERROR(VLOOKUP($C78,Pacientes!$A$4:$D$63,4,0),""))</f>
        <v/>
      </c>
      <c r="I78" s="14"/>
      <c r="J78" s="16" t="str">
        <f>IF($A78="","",CHOOSE(WEEKDAY($A78),"dom","seg","ter","qua","qui","sex","sáb"))</f>
        <v/>
      </c>
    </row>
    <row r="79" spans="1:10" x14ac:dyDescent="0.35">
      <c r="A79" s="15"/>
      <c r="B79" s="18"/>
      <c r="C79" s="14"/>
      <c r="D79" s="14"/>
      <c r="E79" s="14"/>
      <c r="F79" s="14"/>
      <c r="G79" s="19"/>
      <c r="H79" s="16" t="str">
        <f>IF($C79="","",IFERROR(VLOOKUP($C79,Pacientes!$A$4:$D$63,4,0),""))</f>
        <v/>
      </c>
      <c r="I79" s="14"/>
      <c r="J79" s="16" t="str">
        <f>IF($A79="","",CHOOSE(WEEKDAY($A79),"dom","seg","ter","qua","qui","sex","sáb"))</f>
        <v/>
      </c>
    </row>
    <row r="80" spans="1:10" x14ac:dyDescent="0.35">
      <c r="A80" s="15"/>
      <c r="B80" s="18"/>
      <c r="C80" s="14"/>
      <c r="D80" s="14"/>
      <c r="E80" s="14"/>
      <c r="F80" s="14"/>
      <c r="G80" s="19"/>
      <c r="H80" s="16" t="str">
        <f>IF($C80="","",IFERROR(VLOOKUP($C80,Pacientes!$A$4:$D$63,4,0),""))</f>
        <v/>
      </c>
      <c r="I80" s="14"/>
      <c r="J80" s="16" t="str">
        <f>IF($A80="","",CHOOSE(WEEKDAY($A80),"dom","seg","ter","qua","qui","sex","sáb"))</f>
        <v/>
      </c>
    </row>
    <row r="81" spans="1:10" x14ac:dyDescent="0.35">
      <c r="A81" s="15"/>
      <c r="B81" s="18"/>
      <c r="C81" s="14"/>
      <c r="D81" s="14"/>
      <c r="E81" s="14"/>
      <c r="F81" s="14"/>
      <c r="G81" s="19"/>
      <c r="H81" s="16" t="str">
        <f>IF($C81="","",IFERROR(VLOOKUP($C81,Pacientes!$A$4:$D$63,4,0),""))</f>
        <v/>
      </c>
      <c r="I81" s="14"/>
      <c r="J81" s="16" t="str">
        <f>IF($A81="","",CHOOSE(WEEKDAY($A81),"dom","seg","ter","qua","qui","sex","sáb"))</f>
        <v/>
      </c>
    </row>
    <row r="82" spans="1:10" x14ac:dyDescent="0.35">
      <c r="A82" s="15"/>
      <c r="B82" s="18"/>
      <c r="C82" s="14"/>
      <c r="D82" s="14"/>
      <c r="E82" s="14"/>
      <c r="F82" s="14"/>
      <c r="G82" s="19"/>
      <c r="H82" s="16" t="str">
        <f>IF($C82="","",IFERROR(VLOOKUP($C82,Pacientes!$A$4:$D$63,4,0),""))</f>
        <v/>
      </c>
      <c r="I82" s="14"/>
      <c r="J82" s="16" t="str">
        <f>IF($A82="","",CHOOSE(WEEKDAY($A82),"dom","seg","ter","qua","qui","sex","sáb"))</f>
        <v/>
      </c>
    </row>
    <row r="83" spans="1:10" x14ac:dyDescent="0.35">
      <c r="A83" s="15"/>
      <c r="B83" s="18"/>
      <c r="C83" s="14"/>
      <c r="D83" s="14"/>
      <c r="E83" s="14"/>
      <c r="F83" s="14"/>
      <c r="G83" s="19"/>
      <c r="H83" s="16" t="str">
        <f>IF($C83="","",IFERROR(VLOOKUP($C83,Pacientes!$A$4:$D$63,4,0),""))</f>
        <v/>
      </c>
      <c r="I83" s="14"/>
      <c r="J83" s="16" t="str">
        <f>IF($A83="","",CHOOSE(WEEKDAY($A83),"dom","seg","ter","qua","qui","sex","sáb"))</f>
        <v/>
      </c>
    </row>
    <row r="84" spans="1:10" x14ac:dyDescent="0.35">
      <c r="A84" s="15"/>
      <c r="B84" s="18"/>
      <c r="C84" s="14"/>
      <c r="D84" s="14"/>
      <c r="E84" s="14"/>
      <c r="F84" s="14"/>
      <c r="G84" s="19"/>
      <c r="H84" s="16" t="str">
        <f>IF($C84="","",IFERROR(VLOOKUP($C84,Pacientes!$A$4:$D$63,4,0),""))</f>
        <v/>
      </c>
      <c r="I84" s="14"/>
      <c r="J84" s="16" t="str">
        <f>IF($A84="","",CHOOSE(WEEKDAY($A84),"dom","seg","ter","qua","qui","sex","sáb"))</f>
        <v/>
      </c>
    </row>
    <row r="85" spans="1:10" x14ac:dyDescent="0.35">
      <c r="A85" s="15"/>
      <c r="B85" s="18"/>
      <c r="C85" s="14"/>
      <c r="D85" s="14"/>
      <c r="E85" s="14"/>
      <c r="F85" s="14"/>
      <c r="G85" s="19"/>
      <c r="H85" s="16" t="str">
        <f>IF($C85="","",IFERROR(VLOOKUP($C85,Pacientes!$A$4:$D$63,4,0),""))</f>
        <v/>
      </c>
      <c r="I85" s="14"/>
      <c r="J85" s="16" t="str">
        <f>IF($A85="","",CHOOSE(WEEKDAY($A85),"dom","seg","ter","qua","qui","sex","sáb"))</f>
        <v/>
      </c>
    </row>
    <row r="86" spans="1:10" x14ac:dyDescent="0.35">
      <c r="A86" s="15"/>
      <c r="B86" s="18"/>
      <c r="C86" s="14"/>
      <c r="D86" s="14"/>
      <c r="E86" s="14"/>
      <c r="F86" s="14"/>
      <c r="G86" s="19"/>
      <c r="H86" s="16" t="str">
        <f>IF($C86="","",IFERROR(VLOOKUP($C86,Pacientes!$A$4:$D$63,4,0),""))</f>
        <v/>
      </c>
      <c r="I86" s="14"/>
      <c r="J86" s="16" t="str">
        <f>IF($A86="","",CHOOSE(WEEKDAY($A86),"dom","seg","ter","qua","qui","sex","sáb"))</f>
        <v/>
      </c>
    </row>
    <row r="87" spans="1:10" x14ac:dyDescent="0.35">
      <c r="A87" s="15"/>
      <c r="B87" s="18"/>
      <c r="C87" s="14"/>
      <c r="D87" s="14"/>
      <c r="E87" s="14"/>
      <c r="F87" s="14"/>
      <c r="G87" s="19"/>
      <c r="H87" s="16" t="str">
        <f>IF($C87="","",IFERROR(VLOOKUP($C87,Pacientes!$A$4:$D$63,4,0),""))</f>
        <v/>
      </c>
      <c r="I87" s="14"/>
      <c r="J87" s="16" t="str">
        <f>IF($A87="","",CHOOSE(WEEKDAY($A87),"dom","seg","ter","qua","qui","sex","sáb"))</f>
        <v/>
      </c>
    </row>
    <row r="88" spans="1:10" x14ac:dyDescent="0.35">
      <c r="A88" s="15"/>
      <c r="B88" s="18"/>
      <c r="C88" s="14"/>
      <c r="D88" s="14"/>
      <c r="E88" s="14"/>
      <c r="F88" s="14"/>
      <c r="G88" s="19"/>
      <c r="H88" s="16" t="str">
        <f>IF($C88="","",IFERROR(VLOOKUP($C88,Pacientes!$A$4:$D$63,4,0),""))</f>
        <v/>
      </c>
      <c r="I88" s="14"/>
      <c r="J88" s="16" t="str">
        <f>IF($A88="","",CHOOSE(WEEKDAY($A88),"dom","seg","ter","qua","qui","sex","sáb"))</f>
        <v/>
      </c>
    </row>
    <row r="89" spans="1:10" x14ac:dyDescent="0.35">
      <c r="A89" s="15"/>
      <c r="B89" s="18"/>
      <c r="C89" s="14"/>
      <c r="D89" s="14"/>
      <c r="E89" s="14"/>
      <c r="F89" s="14"/>
      <c r="G89" s="19"/>
      <c r="H89" s="16" t="str">
        <f>IF($C89="","",IFERROR(VLOOKUP($C89,Pacientes!$A$4:$D$63,4,0),""))</f>
        <v/>
      </c>
      <c r="I89" s="14"/>
      <c r="J89" s="16" t="str">
        <f>IF($A89="","",CHOOSE(WEEKDAY($A89),"dom","seg","ter","qua","qui","sex","sáb"))</f>
        <v/>
      </c>
    </row>
    <row r="90" spans="1:10" x14ac:dyDescent="0.35">
      <c r="A90" s="15"/>
      <c r="B90" s="18"/>
      <c r="C90" s="14"/>
      <c r="D90" s="14"/>
      <c r="E90" s="14"/>
      <c r="F90" s="14"/>
      <c r="G90" s="19"/>
      <c r="H90" s="16" t="str">
        <f>IF($C90="","",IFERROR(VLOOKUP($C90,Pacientes!$A$4:$D$63,4,0),""))</f>
        <v/>
      </c>
      <c r="I90" s="14"/>
      <c r="J90" s="16" t="str">
        <f>IF($A90="","",CHOOSE(WEEKDAY($A90),"dom","seg","ter","qua","qui","sex","sáb"))</f>
        <v/>
      </c>
    </row>
    <row r="91" spans="1:10" x14ac:dyDescent="0.35">
      <c r="A91" s="15"/>
      <c r="B91" s="18"/>
      <c r="C91" s="14"/>
      <c r="D91" s="14"/>
      <c r="E91" s="14"/>
      <c r="F91" s="14"/>
      <c r="G91" s="19"/>
      <c r="H91" s="16" t="str">
        <f>IF($C91="","",IFERROR(VLOOKUP($C91,Pacientes!$A$4:$D$63,4,0),""))</f>
        <v/>
      </c>
      <c r="I91" s="14"/>
      <c r="J91" s="16" t="str">
        <f>IF($A91="","",CHOOSE(WEEKDAY($A91),"dom","seg","ter","qua","qui","sex","sáb"))</f>
        <v/>
      </c>
    </row>
    <row r="92" spans="1:10" x14ac:dyDescent="0.35">
      <c r="A92" s="15"/>
      <c r="B92" s="18"/>
      <c r="C92" s="14"/>
      <c r="D92" s="14"/>
      <c r="E92" s="14"/>
      <c r="F92" s="14"/>
      <c r="G92" s="19"/>
      <c r="H92" s="16" t="str">
        <f>IF($C92="","",IFERROR(VLOOKUP($C92,Pacientes!$A$4:$D$63,4,0),""))</f>
        <v/>
      </c>
      <c r="I92" s="14"/>
      <c r="J92" s="16" t="str">
        <f>IF($A92="","",CHOOSE(WEEKDAY($A92),"dom","seg","ter","qua","qui","sex","sáb"))</f>
        <v/>
      </c>
    </row>
    <row r="93" spans="1:10" x14ac:dyDescent="0.35">
      <c r="A93" s="15"/>
      <c r="B93" s="18"/>
      <c r="C93" s="14"/>
      <c r="D93" s="14"/>
      <c r="E93" s="14"/>
      <c r="F93" s="14"/>
      <c r="G93" s="19"/>
      <c r="H93" s="16" t="str">
        <f>IF($C93="","",IFERROR(VLOOKUP($C93,Pacientes!$A$4:$D$63,4,0),""))</f>
        <v/>
      </c>
      <c r="I93" s="14"/>
      <c r="J93" s="16" t="str">
        <f>IF($A93="","",CHOOSE(WEEKDAY($A93),"dom","seg","ter","qua","qui","sex","sáb"))</f>
        <v/>
      </c>
    </row>
    <row r="94" spans="1:10" x14ac:dyDescent="0.35">
      <c r="A94" s="15"/>
      <c r="B94" s="18"/>
      <c r="C94" s="14"/>
      <c r="D94" s="14"/>
      <c r="E94" s="14"/>
      <c r="F94" s="14"/>
      <c r="G94" s="19"/>
      <c r="H94" s="16" t="str">
        <f>IF($C94="","",IFERROR(VLOOKUP($C94,Pacientes!$A$4:$D$63,4,0),""))</f>
        <v/>
      </c>
      <c r="I94" s="14"/>
      <c r="J94" s="16" t="str">
        <f>IF($A94="","",CHOOSE(WEEKDAY($A94),"dom","seg","ter","qua","qui","sex","sáb"))</f>
        <v/>
      </c>
    </row>
    <row r="95" spans="1:10" x14ac:dyDescent="0.35">
      <c r="A95" s="15"/>
      <c r="B95" s="18"/>
      <c r="C95" s="14"/>
      <c r="D95" s="14"/>
      <c r="E95" s="14"/>
      <c r="F95" s="14"/>
      <c r="G95" s="19"/>
      <c r="H95" s="16" t="str">
        <f>IF($C95="","",IFERROR(VLOOKUP($C95,Pacientes!$A$4:$D$63,4,0),""))</f>
        <v/>
      </c>
      <c r="I95" s="14"/>
      <c r="J95" s="16" t="str">
        <f>IF($A95="","",CHOOSE(WEEKDAY($A95),"dom","seg","ter","qua","qui","sex","sáb"))</f>
        <v/>
      </c>
    </row>
    <row r="96" spans="1:10" x14ac:dyDescent="0.35">
      <c r="A96" s="15"/>
      <c r="B96" s="18"/>
      <c r="C96" s="14"/>
      <c r="D96" s="14"/>
      <c r="E96" s="14"/>
      <c r="F96" s="14"/>
      <c r="G96" s="19"/>
      <c r="H96" s="16" t="str">
        <f>IF($C96="","",IFERROR(VLOOKUP($C96,Pacientes!$A$4:$D$63,4,0),""))</f>
        <v/>
      </c>
      <c r="I96" s="14"/>
      <c r="J96" s="16" t="str">
        <f>IF($A96="","",CHOOSE(WEEKDAY($A96),"dom","seg","ter","qua","qui","sex","sáb"))</f>
        <v/>
      </c>
    </row>
    <row r="97" spans="1:10" x14ac:dyDescent="0.35">
      <c r="A97" s="15"/>
      <c r="B97" s="18"/>
      <c r="C97" s="14"/>
      <c r="D97" s="14"/>
      <c r="E97" s="14"/>
      <c r="F97" s="14"/>
      <c r="G97" s="19"/>
      <c r="H97" s="16" t="str">
        <f>IF($C97="","",IFERROR(VLOOKUP($C97,Pacientes!$A$4:$D$63,4,0),""))</f>
        <v/>
      </c>
      <c r="I97" s="14"/>
      <c r="J97" s="16" t="str">
        <f>IF($A97="","",CHOOSE(WEEKDAY($A97),"dom","seg","ter","qua","qui","sex","sáb"))</f>
        <v/>
      </c>
    </row>
    <row r="98" spans="1:10" x14ac:dyDescent="0.35">
      <c r="A98" s="15"/>
      <c r="B98" s="18"/>
      <c r="C98" s="14"/>
      <c r="D98" s="14"/>
      <c r="E98" s="14"/>
      <c r="F98" s="14"/>
      <c r="G98" s="19"/>
      <c r="H98" s="16" t="str">
        <f>IF($C98="","",IFERROR(VLOOKUP($C98,Pacientes!$A$4:$D$63,4,0),""))</f>
        <v/>
      </c>
      <c r="I98" s="14"/>
      <c r="J98" s="16" t="str">
        <f>IF($A98="","",CHOOSE(WEEKDAY($A98),"dom","seg","ter","qua","qui","sex","sáb"))</f>
        <v/>
      </c>
    </row>
    <row r="99" spans="1:10" x14ac:dyDescent="0.35">
      <c r="A99" s="15"/>
      <c r="B99" s="18"/>
      <c r="C99" s="14"/>
      <c r="D99" s="14"/>
      <c r="E99" s="14"/>
      <c r="F99" s="14"/>
      <c r="G99" s="19"/>
      <c r="H99" s="16" t="str">
        <f>IF($C99="","",IFERROR(VLOOKUP($C99,Pacientes!$A$4:$D$63,4,0),""))</f>
        <v/>
      </c>
      <c r="I99" s="14"/>
      <c r="J99" s="16" t="str">
        <f>IF($A99="","",CHOOSE(WEEKDAY($A99),"dom","seg","ter","qua","qui","sex","sáb"))</f>
        <v/>
      </c>
    </row>
    <row r="100" spans="1:10" x14ac:dyDescent="0.35">
      <c r="A100" s="15"/>
      <c r="B100" s="18"/>
      <c r="C100" s="14"/>
      <c r="D100" s="14"/>
      <c r="E100" s="14"/>
      <c r="F100" s="14"/>
      <c r="G100" s="19"/>
      <c r="H100" s="16" t="str">
        <f>IF($C100="","",IFERROR(VLOOKUP($C100,Pacientes!$A$4:$D$63,4,0),""))</f>
        <v/>
      </c>
      <c r="I100" s="14"/>
      <c r="J100" s="16" t="str">
        <f>IF($A100="","",CHOOSE(WEEKDAY($A100),"dom","seg","ter","qua","qui","sex","sáb"))</f>
        <v/>
      </c>
    </row>
    <row r="101" spans="1:10" x14ac:dyDescent="0.35">
      <c r="A101" s="15"/>
      <c r="B101" s="18"/>
      <c r="C101" s="14"/>
      <c r="D101" s="14"/>
      <c r="E101" s="14"/>
      <c r="F101" s="14"/>
      <c r="G101" s="19"/>
      <c r="H101" s="16" t="str">
        <f>IF($C101="","",IFERROR(VLOOKUP($C101,Pacientes!$A$4:$D$63,4,0),""))</f>
        <v/>
      </c>
      <c r="I101" s="14"/>
      <c r="J101" s="16" t="str">
        <f>IF($A101="","",CHOOSE(WEEKDAY($A101),"dom","seg","ter","qua","qui","sex","sáb"))</f>
        <v/>
      </c>
    </row>
    <row r="102" spans="1:10" x14ac:dyDescent="0.35">
      <c r="A102" s="15"/>
      <c r="B102" s="18"/>
      <c r="C102" s="14"/>
      <c r="D102" s="14"/>
      <c r="E102" s="14"/>
      <c r="F102" s="14"/>
      <c r="G102" s="19"/>
      <c r="H102" s="16" t="str">
        <f>IF($C102="","",IFERROR(VLOOKUP($C102,Pacientes!$A$4:$D$63,4,0),""))</f>
        <v/>
      </c>
      <c r="I102" s="14"/>
      <c r="J102" s="16" t="str">
        <f>IF($A102="","",CHOOSE(WEEKDAY($A102),"dom","seg","ter","qua","qui","sex","sáb"))</f>
        <v/>
      </c>
    </row>
    <row r="103" spans="1:10" x14ac:dyDescent="0.35">
      <c r="A103" s="15"/>
      <c r="B103" s="18"/>
      <c r="C103" s="14"/>
      <c r="D103" s="14"/>
      <c r="E103" s="14"/>
      <c r="F103" s="14"/>
      <c r="G103" s="19"/>
      <c r="H103" s="16" t="str">
        <f>IF($C103="","",IFERROR(VLOOKUP($C103,Pacientes!$A$4:$D$63,4,0),""))</f>
        <v/>
      </c>
      <c r="I103" s="14"/>
      <c r="J103" s="16" t="str">
        <f>IF($A103="","",CHOOSE(WEEKDAY($A103),"dom","seg","ter","qua","qui","sex","sáb"))</f>
        <v/>
      </c>
    </row>
    <row r="104" spans="1:10" x14ac:dyDescent="0.35">
      <c r="A104" s="15"/>
      <c r="B104" s="18"/>
      <c r="C104" s="14"/>
      <c r="D104" s="14"/>
      <c r="E104" s="14"/>
      <c r="F104" s="14"/>
      <c r="G104" s="19"/>
      <c r="H104" s="16" t="str">
        <f>IF($C104="","",IFERROR(VLOOKUP($C104,Pacientes!$A$4:$D$63,4,0),""))</f>
        <v/>
      </c>
      <c r="I104" s="14"/>
      <c r="J104" s="16" t="str">
        <f>IF($A104="","",CHOOSE(WEEKDAY($A104),"dom","seg","ter","qua","qui","sex","sáb"))</f>
        <v/>
      </c>
    </row>
    <row r="105" spans="1:10" x14ac:dyDescent="0.35">
      <c r="A105" s="15"/>
      <c r="B105" s="18"/>
      <c r="C105" s="14"/>
      <c r="D105" s="14"/>
      <c r="E105" s="14"/>
      <c r="F105" s="14"/>
      <c r="G105" s="19"/>
      <c r="H105" s="16" t="str">
        <f>IF($C105="","",IFERROR(VLOOKUP($C105,Pacientes!$A$4:$D$63,4,0),""))</f>
        <v/>
      </c>
      <c r="I105" s="14"/>
      <c r="J105" s="16" t="str">
        <f>IF($A105="","",CHOOSE(WEEKDAY($A105),"dom","seg","ter","qua","qui","sex","sáb"))</f>
        <v/>
      </c>
    </row>
    <row r="106" spans="1:10" x14ac:dyDescent="0.35">
      <c r="A106" s="15"/>
      <c r="B106" s="18"/>
      <c r="C106" s="14"/>
      <c r="D106" s="14"/>
      <c r="E106" s="14"/>
      <c r="F106" s="14"/>
      <c r="G106" s="19"/>
      <c r="H106" s="16" t="str">
        <f>IF($C106="","",IFERROR(VLOOKUP($C106,Pacientes!$A$4:$D$63,4,0),""))</f>
        <v/>
      </c>
      <c r="I106" s="14"/>
      <c r="J106" s="16" t="str">
        <f>IF($A106="","",CHOOSE(WEEKDAY($A106),"dom","seg","ter","qua","qui","sex","sáb"))</f>
        <v/>
      </c>
    </row>
    <row r="107" spans="1:10" x14ac:dyDescent="0.35">
      <c r="A107" s="15"/>
      <c r="B107" s="18"/>
      <c r="C107" s="14"/>
      <c r="D107" s="14"/>
      <c r="E107" s="14"/>
      <c r="F107" s="14"/>
      <c r="G107" s="19"/>
      <c r="H107" s="16" t="str">
        <f>IF($C107="","",IFERROR(VLOOKUP($C107,Pacientes!$A$4:$D$63,4,0),""))</f>
        <v/>
      </c>
      <c r="I107" s="14"/>
      <c r="J107" s="16" t="str">
        <f>IF($A107="","",CHOOSE(WEEKDAY($A107),"dom","seg","ter","qua","qui","sex","sáb"))</f>
        <v/>
      </c>
    </row>
    <row r="108" spans="1:10" x14ac:dyDescent="0.35">
      <c r="A108" s="15"/>
      <c r="B108" s="18"/>
      <c r="C108" s="14"/>
      <c r="D108" s="14"/>
      <c r="E108" s="14"/>
      <c r="F108" s="14"/>
      <c r="G108" s="19"/>
      <c r="H108" s="16" t="str">
        <f>IF($C108="","",IFERROR(VLOOKUP($C108,Pacientes!$A$4:$D$63,4,0),""))</f>
        <v/>
      </c>
      <c r="I108" s="14"/>
      <c r="J108" s="16" t="str">
        <f>IF($A108="","",CHOOSE(WEEKDAY($A108),"dom","seg","ter","qua","qui","sex","sáb"))</f>
        <v/>
      </c>
    </row>
    <row r="109" spans="1:10" x14ac:dyDescent="0.35">
      <c r="A109" s="15"/>
      <c r="B109" s="18"/>
      <c r="C109" s="14"/>
      <c r="D109" s="14"/>
      <c r="E109" s="14"/>
      <c r="F109" s="14"/>
      <c r="G109" s="19"/>
      <c r="H109" s="16" t="str">
        <f>IF($C109="","",IFERROR(VLOOKUP($C109,Pacientes!$A$4:$D$63,4,0),""))</f>
        <v/>
      </c>
      <c r="I109" s="14"/>
      <c r="J109" s="16" t="str">
        <f>IF($A109="","",CHOOSE(WEEKDAY($A109),"dom","seg","ter","qua","qui","sex","sáb"))</f>
        <v/>
      </c>
    </row>
    <row r="110" spans="1:10" x14ac:dyDescent="0.35">
      <c r="A110" s="15"/>
      <c r="B110" s="18"/>
      <c r="C110" s="14"/>
      <c r="D110" s="14"/>
      <c r="E110" s="14"/>
      <c r="F110" s="14"/>
      <c r="G110" s="19"/>
      <c r="H110" s="16" t="str">
        <f>IF($C110="","",IFERROR(VLOOKUP($C110,Pacientes!$A$4:$D$63,4,0),""))</f>
        <v/>
      </c>
      <c r="I110" s="14"/>
      <c r="J110" s="16" t="str">
        <f>IF($A110="","",CHOOSE(WEEKDAY($A110),"dom","seg","ter","qua","qui","sex","sáb"))</f>
        <v/>
      </c>
    </row>
    <row r="111" spans="1:10" x14ac:dyDescent="0.35">
      <c r="A111" s="15"/>
      <c r="B111" s="18"/>
      <c r="C111" s="14"/>
      <c r="D111" s="14"/>
      <c r="E111" s="14"/>
      <c r="F111" s="14"/>
      <c r="G111" s="19"/>
      <c r="H111" s="16" t="str">
        <f>IF($C111="","",IFERROR(VLOOKUP($C111,Pacientes!$A$4:$D$63,4,0),""))</f>
        <v/>
      </c>
      <c r="I111" s="14"/>
      <c r="J111" s="16" t="str">
        <f>IF($A111="","",CHOOSE(WEEKDAY($A111),"dom","seg","ter","qua","qui","sex","sáb"))</f>
        <v/>
      </c>
    </row>
    <row r="112" spans="1:10" x14ac:dyDescent="0.35">
      <c r="A112" s="15"/>
      <c r="B112" s="18"/>
      <c r="C112" s="14"/>
      <c r="D112" s="14"/>
      <c r="E112" s="14"/>
      <c r="F112" s="14"/>
      <c r="G112" s="19"/>
      <c r="H112" s="16" t="str">
        <f>IF($C112="","",IFERROR(VLOOKUP($C112,Pacientes!$A$4:$D$63,4,0),""))</f>
        <v/>
      </c>
      <c r="I112" s="14"/>
      <c r="J112" s="16" t="str">
        <f>IF($A112="","",CHOOSE(WEEKDAY($A112),"dom","seg","ter","qua","qui","sex","sáb"))</f>
        <v/>
      </c>
    </row>
    <row r="113" spans="1:10" x14ac:dyDescent="0.35">
      <c r="A113" s="15"/>
      <c r="B113" s="18"/>
      <c r="C113" s="14"/>
      <c r="D113" s="14"/>
      <c r="E113" s="14"/>
      <c r="F113" s="14"/>
      <c r="G113" s="19"/>
      <c r="H113" s="16" t="str">
        <f>IF($C113="","",IFERROR(VLOOKUP($C113,Pacientes!$A$4:$D$63,4,0),""))</f>
        <v/>
      </c>
      <c r="I113" s="14"/>
      <c r="J113" s="16" t="str">
        <f>IF($A113="","",CHOOSE(WEEKDAY($A113),"dom","seg","ter","qua","qui","sex","sáb"))</f>
        <v/>
      </c>
    </row>
    <row r="114" spans="1:10" x14ac:dyDescent="0.35">
      <c r="A114" s="15"/>
      <c r="B114" s="18"/>
      <c r="C114" s="14"/>
      <c r="D114" s="14"/>
      <c r="E114" s="14"/>
      <c r="F114" s="14"/>
      <c r="G114" s="19"/>
      <c r="H114" s="16" t="str">
        <f>IF($C114="","",IFERROR(VLOOKUP($C114,Pacientes!$A$4:$D$63,4,0),""))</f>
        <v/>
      </c>
      <c r="I114" s="14"/>
      <c r="J114" s="16" t="str">
        <f>IF($A114="","",CHOOSE(WEEKDAY($A114),"dom","seg","ter","qua","qui","sex","sáb"))</f>
        <v/>
      </c>
    </row>
    <row r="115" spans="1:10" x14ac:dyDescent="0.35">
      <c r="A115" s="15"/>
      <c r="B115" s="18"/>
      <c r="C115" s="14"/>
      <c r="D115" s="14"/>
      <c r="E115" s="14"/>
      <c r="F115" s="14"/>
      <c r="G115" s="19"/>
      <c r="H115" s="16" t="str">
        <f>IF($C115="","",IFERROR(VLOOKUP($C115,Pacientes!$A$4:$D$63,4,0),""))</f>
        <v/>
      </c>
      <c r="I115" s="14"/>
      <c r="J115" s="16" t="str">
        <f>IF($A115="","",CHOOSE(WEEKDAY($A115),"dom","seg","ter","qua","qui","sex","sáb"))</f>
        <v/>
      </c>
    </row>
    <row r="116" spans="1:10" x14ac:dyDescent="0.35">
      <c r="A116" s="15"/>
      <c r="B116" s="18"/>
      <c r="C116" s="14"/>
      <c r="D116" s="14"/>
      <c r="E116" s="14"/>
      <c r="F116" s="14"/>
      <c r="G116" s="19"/>
      <c r="H116" s="16" t="str">
        <f>IF($C116="","",IFERROR(VLOOKUP($C116,Pacientes!$A$4:$D$63,4,0),""))</f>
        <v/>
      </c>
      <c r="I116" s="14"/>
      <c r="J116" s="16" t="str">
        <f>IF($A116="","",CHOOSE(WEEKDAY($A116),"dom","seg","ter","qua","qui","sex","sáb"))</f>
        <v/>
      </c>
    </row>
    <row r="117" spans="1:10" x14ac:dyDescent="0.35">
      <c r="A117" s="15"/>
      <c r="B117" s="18"/>
      <c r="C117" s="14"/>
      <c r="D117" s="14"/>
      <c r="E117" s="14"/>
      <c r="F117" s="14"/>
      <c r="G117" s="19"/>
      <c r="H117" s="16" t="str">
        <f>IF($C117="","",IFERROR(VLOOKUP($C117,Pacientes!$A$4:$D$63,4,0),""))</f>
        <v/>
      </c>
      <c r="I117" s="14"/>
      <c r="J117" s="16" t="str">
        <f>IF($A117="","",CHOOSE(WEEKDAY($A117),"dom","seg","ter","qua","qui","sex","sáb"))</f>
        <v/>
      </c>
    </row>
    <row r="118" spans="1:10" x14ac:dyDescent="0.35">
      <c r="A118" s="15"/>
      <c r="B118" s="18"/>
      <c r="C118" s="14"/>
      <c r="D118" s="14"/>
      <c r="E118" s="14"/>
      <c r="F118" s="14"/>
      <c r="G118" s="19"/>
      <c r="H118" s="16" t="str">
        <f>IF($C118="","",IFERROR(VLOOKUP($C118,Pacientes!$A$4:$D$63,4,0),""))</f>
        <v/>
      </c>
      <c r="I118" s="14"/>
      <c r="J118" s="16" t="str">
        <f>IF($A118="","",CHOOSE(WEEKDAY($A118),"dom","seg","ter","qua","qui","sex","sáb"))</f>
        <v/>
      </c>
    </row>
    <row r="119" spans="1:10" x14ac:dyDescent="0.35">
      <c r="A119" s="15"/>
      <c r="B119" s="18"/>
      <c r="C119" s="14"/>
      <c r="D119" s="14"/>
      <c r="E119" s="14"/>
      <c r="F119" s="14"/>
      <c r="G119" s="19"/>
      <c r="H119" s="16" t="str">
        <f>IF($C119="","",IFERROR(VLOOKUP($C119,Pacientes!$A$4:$D$63,4,0),""))</f>
        <v/>
      </c>
      <c r="I119" s="14"/>
      <c r="J119" s="16" t="str">
        <f>IF($A119="","",CHOOSE(WEEKDAY($A119),"dom","seg","ter","qua","qui","sex","sáb"))</f>
        <v/>
      </c>
    </row>
    <row r="120" spans="1:10" x14ac:dyDescent="0.35">
      <c r="A120" s="15"/>
      <c r="B120" s="18"/>
      <c r="C120" s="14"/>
      <c r="D120" s="14"/>
      <c r="E120" s="14"/>
      <c r="F120" s="14"/>
      <c r="G120" s="19"/>
      <c r="H120" s="16" t="str">
        <f>IF($C120="","",IFERROR(VLOOKUP($C120,Pacientes!$A$4:$D$63,4,0),""))</f>
        <v/>
      </c>
      <c r="I120" s="14"/>
      <c r="J120" s="16" t="str">
        <f>IF($A120="","",CHOOSE(WEEKDAY($A120),"dom","seg","ter","qua","qui","sex","sáb"))</f>
        <v/>
      </c>
    </row>
    <row r="121" spans="1:10" x14ac:dyDescent="0.35">
      <c r="A121" s="15"/>
      <c r="B121" s="18"/>
      <c r="C121" s="14"/>
      <c r="D121" s="14"/>
      <c r="E121" s="14"/>
      <c r="F121" s="14"/>
      <c r="G121" s="19"/>
      <c r="H121" s="16" t="str">
        <f>IF($C121="","",IFERROR(VLOOKUP($C121,Pacientes!$A$4:$D$63,4,0),""))</f>
        <v/>
      </c>
      <c r="I121" s="14"/>
      <c r="J121" s="16" t="str">
        <f>IF($A121="","",CHOOSE(WEEKDAY($A121),"dom","seg","ter","qua","qui","sex","sáb"))</f>
        <v/>
      </c>
    </row>
    <row r="122" spans="1:10" x14ac:dyDescent="0.35">
      <c r="A122" s="15"/>
      <c r="B122" s="18"/>
      <c r="C122" s="14"/>
      <c r="D122" s="14"/>
      <c r="E122" s="14"/>
      <c r="F122" s="14"/>
      <c r="G122" s="19"/>
      <c r="H122" s="16" t="str">
        <f>IF($C122="","",IFERROR(VLOOKUP($C122,Pacientes!$A$4:$D$63,4,0),""))</f>
        <v/>
      </c>
      <c r="I122" s="14"/>
      <c r="J122" s="16" t="str">
        <f>IF($A122="","",CHOOSE(WEEKDAY($A122),"dom","seg","ter","qua","qui","sex","sáb"))</f>
        <v/>
      </c>
    </row>
    <row r="123" spans="1:10" x14ac:dyDescent="0.35">
      <c r="A123" s="15"/>
      <c r="B123" s="18"/>
      <c r="C123" s="14"/>
      <c r="D123" s="14"/>
      <c r="E123" s="14"/>
      <c r="F123" s="14"/>
      <c r="G123" s="19"/>
      <c r="H123" s="16" t="str">
        <f>IF($C123="","",IFERROR(VLOOKUP($C123,Pacientes!$A$4:$D$63,4,0),""))</f>
        <v/>
      </c>
      <c r="I123" s="14"/>
      <c r="J123" s="16" t="str">
        <f>IF($A123="","",CHOOSE(WEEKDAY($A123),"dom","seg","ter","qua","qui","sex","sáb"))</f>
        <v/>
      </c>
    </row>
    <row r="124" spans="1:10" x14ac:dyDescent="0.35">
      <c r="A124" s="15"/>
      <c r="B124" s="18"/>
      <c r="C124" s="14"/>
      <c r="D124" s="14"/>
      <c r="E124" s="14"/>
      <c r="F124" s="14"/>
      <c r="G124" s="19"/>
      <c r="H124" s="16" t="str">
        <f>IF($C124="","",IFERROR(VLOOKUP($C124,Pacientes!$A$4:$D$63,4,0),""))</f>
        <v/>
      </c>
      <c r="I124" s="14"/>
      <c r="J124" s="16" t="str">
        <f>IF($A124="","",CHOOSE(WEEKDAY($A124),"dom","seg","ter","qua","qui","sex","sáb"))</f>
        <v/>
      </c>
    </row>
    <row r="125" spans="1:10" x14ac:dyDescent="0.35">
      <c r="A125" s="15"/>
      <c r="B125" s="18"/>
      <c r="C125" s="14"/>
      <c r="D125" s="14"/>
      <c r="E125" s="14"/>
      <c r="F125" s="14"/>
      <c r="G125" s="19"/>
      <c r="H125" s="16" t="str">
        <f>IF($C125="","",IFERROR(VLOOKUP($C125,Pacientes!$A$4:$D$63,4,0),""))</f>
        <v/>
      </c>
      <c r="I125" s="14"/>
      <c r="J125" s="16" t="str">
        <f>IF($A125="","",CHOOSE(WEEKDAY($A125),"dom","seg","ter","qua","qui","sex","sáb"))</f>
        <v/>
      </c>
    </row>
    <row r="126" spans="1:10" x14ac:dyDescent="0.35">
      <c r="A126" s="15"/>
      <c r="B126" s="18"/>
      <c r="C126" s="14"/>
      <c r="D126" s="14"/>
      <c r="E126" s="14"/>
      <c r="F126" s="14"/>
      <c r="G126" s="19"/>
      <c r="H126" s="16" t="str">
        <f>IF($C126="","",IFERROR(VLOOKUP($C126,Pacientes!$A$4:$D$63,4,0),""))</f>
        <v/>
      </c>
      <c r="I126" s="14"/>
      <c r="J126" s="16" t="str">
        <f>IF($A126="","",CHOOSE(WEEKDAY($A126),"dom","seg","ter","qua","qui","sex","sáb"))</f>
        <v/>
      </c>
    </row>
    <row r="127" spans="1:10" x14ac:dyDescent="0.35">
      <c r="A127" s="15"/>
      <c r="B127" s="18"/>
      <c r="C127" s="14"/>
      <c r="D127" s="14"/>
      <c r="E127" s="14"/>
      <c r="F127" s="14"/>
      <c r="G127" s="19"/>
      <c r="H127" s="16" t="str">
        <f>IF($C127="","",IFERROR(VLOOKUP($C127,Pacientes!$A$4:$D$63,4,0),""))</f>
        <v/>
      </c>
      <c r="I127" s="14"/>
      <c r="J127" s="16" t="str">
        <f>IF($A127="","",CHOOSE(WEEKDAY($A127),"dom","seg","ter","qua","qui","sex","sáb"))</f>
        <v/>
      </c>
    </row>
    <row r="128" spans="1:10" x14ac:dyDescent="0.35">
      <c r="A128" s="15"/>
      <c r="B128" s="18"/>
      <c r="C128" s="14"/>
      <c r="D128" s="14"/>
      <c r="E128" s="14"/>
      <c r="F128" s="14"/>
      <c r="G128" s="19"/>
      <c r="H128" s="16" t="str">
        <f>IF($C128="","",IFERROR(VLOOKUP($C128,Pacientes!$A$4:$D$63,4,0),""))</f>
        <v/>
      </c>
      <c r="I128" s="14"/>
      <c r="J128" s="16" t="str">
        <f>IF($A128="","",CHOOSE(WEEKDAY($A128),"dom","seg","ter","qua","qui","sex","sáb"))</f>
        <v/>
      </c>
    </row>
    <row r="129" spans="1:10" x14ac:dyDescent="0.35">
      <c r="A129" s="15"/>
      <c r="B129" s="18"/>
      <c r="C129" s="14"/>
      <c r="D129" s="14"/>
      <c r="E129" s="14"/>
      <c r="F129" s="14"/>
      <c r="G129" s="19"/>
      <c r="H129" s="16" t="str">
        <f>IF($C129="","",IFERROR(VLOOKUP($C129,Pacientes!$A$4:$D$63,4,0),""))</f>
        <v/>
      </c>
      <c r="I129" s="14"/>
      <c r="J129" s="16" t="str">
        <f>IF($A129="","",CHOOSE(WEEKDAY($A129),"dom","seg","ter","qua","qui","sex","sáb"))</f>
        <v/>
      </c>
    </row>
    <row r="130" spans="1:10" x14ac:dyDescent="0.35">
      <c r="A130" s="15"/>
      <c r="B130" s="18"/>
      <c r="C130" s="14"/>
      <c r="D130" s="14"/>
      <c r="E130" s="14"/>
      <c r="F130" s="14"/>
      <c r="G130" s="19"/>
      <c r="H130" s="16" t="str">
        <f>IF($C130="","",IFERROR(VLOOKUP($C130,Pacientes!$A$4:$D$63,4,0),""))</f>
        <v/>
      </c>
      <c r="I130" s="14"/>
      <c r="J130" s="16" t="str">
        <f>IF($A130="","",CHOOSE(WEEKDAY($A130),"dom","seg","ter","qua","qui","sex","sáb"))</f>
        <v/>
      </c>
    </row>
    <row r="131" spans="1:10" x14ac:dyDescent="0.35">
      <c r="A131" s="15"/>
      <c r="B131" s="18"/>
      <c r="C131" s="14"/>
      <c r="D131" s="14"/>
      <c r="E131" s="14"/>
      <c r="F131" s="14"/>
      <c r="G131" s="19"/>
      <c r="H131" s="16" t="str">
        <f>IF($C131="","",IFERROR(VLOOKUP($C131,Pacientes!$A$4:$D$63,4,0),""))</f>
        <v/>
      </c>
      <c r="I131" s="14"/>
      <c r="J131" s="16" t="str">
        <f>IF($A131="","",CHOOSE(WEEKDAY($A131),"dom","seg","ter","qua","qui","sex","sáb"))</f>
        <v/>
      </c>
    </row>
    <row r="132" spans="1:10" x14ac:dyDescent="0.35">
      <c r="A132" s="15"/>
      <c r="B132" s="18"/>
      <c r="C132" s="14"/>
      <c r="D132" s="14"/>
      <c r="E132" s="14"/>
      <c r="F132" s="14"/>
      <c r="G132" s="19"/>
      <c r="H132" s="16" t="str">
        <f>IF($C132="","",IFERROR(VLOOKUP($C132,Pacientes!$A$4:$D$63,4,0),""))</f>
        <v/>
      </c>
      <c r="I132" s="14"/>
      <c r="J132" s="16" t="str">
        <f>IF($A132="","",CHOOSE(WEEKDAY($A132),"dom","seg","ter","qua","qui","sex","sáb"))</f>
        <v/>
      </c>
    </row>
    <row r="133" spans="1:10" x14ac:dyDescent="0.35">
      <c r="A133" s="15"/>
      <c r="B133" s="18"/>
      <c r="C133" s="14"/>
      <c r="D133" s="14"/>
      <c r="E133" s="14"/>
      <c r="F133" s="14"/>
      <c r="G133" s="19"/>
      <c r="H133" s="16" t="str">
        <f>IF($C133="","",IFERROR(VLOOKUP($C133,Pacientes!$A$4:$D$63,4,0),""))</f>
        <v/>
      </c>
      <c r="I133" s="14"/>
      <c r="J133" s="16" t="str">
        <f>IF($A133="","",CHOOSE(WEEKDAY($A133),"dom","seg","ter","qua","qui","sex","sáb"))</f>
        <v/>
      </c>
    </row>
    <row r="134" spans="1:10" x14ac:dyDescent="0.35">
      <c r="A134" s="15"/>
      <c r="B134" s="18"/>
      <c r="C134" s="14"/>
      <c r="D134" s="14"/>
      <c r="E134" s="14"/>
      <c r="F134" s="14"/>
      <c r="G134" s="19"/>
      <c r="H134" s="16" t="str">
        <f>IF($C134="","",IFERROR(VLOOKUP($C134,Pacientes!$A$4:$D$63,4,0),""))</f>
        <v/>
      </c>
      <c r="I134" s="14"/>
      <c r="J134" s="16" t="str">
        <f>IF($A134="","",CHOOSE(WEEKDAY($A134),"dom","seg","ter","qua","qui","sex","sáb"))</f>
        <v/>
      </c>
    </row>
    <row r="135" spans="1:10" x14ac:dyDescent="0.35">
      <c r="A135" s="15"/>
      <c r="B135" s="18"/>
      <c r="C135" s="14"/>
      <c r="D135" s="14"/>
      <c r="E135" s="14"/>
      <c r="F135" s="14"/>
      <c r="G135" s="19"/>
      <c r="H135" s="16" t="str">
        <f>IF($C135="","",IFERROR(VLOOKUP($C135,Pacientes!$A$4:$D$63,4,0),""))</f>
        <v/>
      </c>
      <c r="I135" s="14"/>
      <c r="J135" s="16" t="str">
        <f>IF($A135="","",CHOOSE(WEEKDAY($A135),"dom","seg","ter","qua","qui","sex","sáb"))</f>
        <v/>
      </c>
    </row>
    <row r="136" spans="1:10" x14ac:dyDescent="0.35">
      <c r="A136" s="15"/>
      <c r="B136" s="18"/>
      <c r="C136" s="14"/>
      <c r="D136" s="14"/>
      <c r="E136" s="14"/>
      <c r="F136" s="14"/>
      <c r="G136" s="19"/>
      <c r="H136" s="16" t="str">
        <f>IF($C136="","",IFERROR(VLOOKUP($C136,Pacientes!$A$4:$D$63,4,0),""))</f>
        <v/>
      </c>
      <c r="I136" s="14"/>
      <c r="J136" s="16" t="str">
        <f>IF($A136="","",CHOOSE(WEEKDAY($A136),"dom","seg","ter","qua","qui","sex","sáb"))</f>
        <v/>
      </c>
    </row>
    <row r="137" spans="1:10" x14ac:dyDescent="0.35">
      <c r="A137" s="15"/>
      <c r="B137" s="18"/>
      <c r="C137" s="14"/>
      <c r="D137" s="14"/>
      <c r="E137" s="14"/>
      <c r="F137" s="14"/>
      <c r="G137" s="19"/>
      <c r="H137" s="16" t="str">
        <f>IF($C137="","",IFERROR(VLOOKUP($C137,Pacientes!$A$4:$D$63,4,0),""))</f>
        <v/>
      </c>
      <c r="I137" s="14"/>
      <c r="J137" s="16" t="str">
        <f>IF($A137="","",CHOOSE(WEEKDAY($A137),"dom","seg","ter","qua","qui","sex","sáb"))</f>
        <v/>
      </c>
    </row>
    <row r="138" spans="1:10" x14ac:dyDescent="0.35">
      <c r="A138" s="15"/>
      <c r="B138" s="18"/>
      <c r="C138" s="14"/>
      <c r="D138" s="14"/>
      <c r="E138" s="14"/>
      <c r="F138" s="14"/>
      <c r="G138" s="19"/>
      <c r="H138" s="16" t="str">
        <f>IF($C138="","",IFERROR(VLOOKUP($C138,Pacientes!$A$4:$D$63,4,0),""))</f>
        <v/>
      </c>
      <c r="I138" s="14"/>
      <c r="J138" s="16" t="str">
        <f>IF($A138="","",CHOOSE(WEEKDAY($A138),"dom","seg","ter","qua","qui","sex","sáb"))</f>
        <v/>
      </c>
    </row>
    <row r="139" spans="1:10" x14ac:dyDescent="0.35">
      <c r="A139" s="15"/>
      <c r="B139" s="18"/>
      <c r="C139" s="14"/>
      <c r="D139" s="14"/>
      <c r="E139" s="14"/>
      <c r="F139" s="14"/>
      <c r="G139" s="19"/>
      <c r="H139" s="16" t="str">
        <f>IF($C139="","",IFERROR(VLOOKUP($C139,Pacientes!$A$4:$D$63,4,0),""))</f>
        <v/>
      </c>
      <c r="I139" s="14"/>
      <c r="J139" s="16" t="str">
        <f>IF($A139="","",CHOOSE(WEEKDAY($A139),"dom","seg","ter","qua","qui","sex","sáb"))</f>
        <v/>
      </c>
    </row>
    <row r="140" spans="1:10" x14ac:dyDescent="0.35">
      <c r="A140" s="15"/>
      <c r="B140" s="18"/>
      <c r="C140" s="14"/>
      <c r="D140" s="14"/>
      <c r="E140" s="14"/>
      <c r="F140" s="14"/>
      <c r="G140" s="19"/>
      <c r="H140" s="16" t="str">
        <f>IF($C140="","",IFERROR(VLOOKUP($C140,Pacientes!$A$4:$D$63,4,0),""))</f>
        <v/>
      </c>
      <c r="I140" s="14"/>
      <c r="J140" s="16" t="str">
        <f>IF($A140="","",CHOOSE(WEEKDAY($A140),"dom","seg","ter","qua","qui","sex","sáb"))</f>
        <v/>
      </c>
    </row>
    <row r="141" spans="1:10" x14ac:dyDescent="0.35">
      <c r="A141" s="15"/>
      <c r="B141" s="18"/>
      <c r="C141" s="14"/>
      <c r="D141" s="14"/>
      <c r="E141" s="14"/>
      <c r="F141" s="14"/>
      <c r="G141" s="19"/>
      <c r="H141" s="16" t="str">
        <f>IF($C141="","",IFERROR(VLOOKUP($C141,Pacientes!$A$4:$D$63,4,0),""))</f>
        <v/>
      </c>
      <c r="I141" s="14"/>
      <c r="J141" s="16" t="str">
        <f>IF($A141="","",CHOOSE(WEEKDAY($A141),"dom","seg","ter","qua","qui","sex","sáb"))</f>
        <v/>
      </c>
    </row>
    <row r="142" spans="1:10" x14ac:dyDescent="0.35">
      <c r="A142" s="15"/>
      <c r="B142" s="18"/>
      <c r="C142" s="14"/>
      <c r="D142" s="14"/>
      <c r="E142" s="14"/>
      <c r="F142" s="14"/>
      <c r="G142" s="19"/>
      <c r="H142" s="16" t="str">
        <f>IF($C142="","",IFERROR(VLOOKUP($C142,Pacientes!$A$4:$D$63,4,0),""))</f>
        <v/>
      </c>
      <c r="I142" s="14"/>
      <c r="J142" s="16" t="str">
        <f>IF($A142="","",CHOOSE(WEEKDAY($A142),"dom","seg","ter","qua","qui","sex","sáb"))</f>
        <v/>
      </c>
    </row>
    <row r="143" spans="1:10" x14ac:dyDescent="0.35">
      <c r="A143" s="15"/>
      <c r="B143" s="18"/>
      <c r="C143" s="14"/>
      <c r="D143" s="14"/>
      <c r="E143" s="14"/>
      <c r="F143" s="14"/>
      <c r="G143" s="19"/>
      <c r="H143" s="16" t="str">
        <f>IF($C143="","",IFERROR(VLOOKUP($C143,Pacientes!$A$4:$D$63,4,0),""))</f>
        <v/>
      </c>
      <c r="I143" s="14"/>
      <c r="J143" s="16" t="str">
        <f>IF($A143="","",CHOOSE(WEEKDAY($A143),"dom","seg","ter","qua","qui","sex","sáb"))</f>
        <v/>
      </c>
    </row>
    <row r="144" spans="1:10" x14ac:dyDescent="0.35">
      <c r="A144" s="15"/>
      <c r="B144" s="18"/>
      <c r="C144" s="14"/>
      <c r="D144" s="14"/>
      <c r="E144" s="14"/>
      <c r="F144" s="14"/>
      <c r="G144" s="19"/>
      <c r="H144" s="16" t="str">
        <f>IF($C144="","",IFERROR(VLOOKUP($C144,Pacientes!$A$4:$D$63,4,0),""))</f>
        <v/>
      </c>
      <c r="I144" s="14"/>
      <c r="J144" s="16" t="str">
        <f>IF($A144="","",CHOOSE(WEEKDAY($A144),"dom","seg","ter","qua","qui","sex","sáb"))</f>
        <v/>
      </c>
    </row>
    <row r="145" spans="1:10" x14ac:dyDescent="0.35">
      <c r="A145" s="15"/>
      <c r="B145" s="18"/>
      <c r="C145" s="14"/>
      <c r="D145" s="14"/>
      <c r="E145" s="14"/>
      <c r="F145" s="14"/>
      <c r="G145" s="19"/>
      <c r="H145" s="16" t="str">
        <f>IF($C145="","",IFERROR(VLOOKUP($C145,Pacientes!$A$4:$D$63,4,0),""))</f>
        <v/>
      </c>
      <c r="I145" s="14"/>
      <c r="J145" s="16" t="str">
        <f>IF($A145="","",CHOOSE(WEEKDAY($A145),"dom","seg","ter","qua","qui","sex","sáb"))</f>
        <v/>
      </c>
    </row>
    <row r="146" spans="1:10" x14ac:dyDescent="0.35">
      <c r="A146" s="15"/>
      <c r="B146" s="18"/>
      <c r="C146" s="14"/>
      <c r="D146" s="14"/>
      <c r="E146" s="14"/>
      <c r="F146" s="14"/>
      <c r="G146" s="19"/>
      <c r="H146" s="16" t="str">
        <f>IF($C146="","",IFERROR(VLOOKUP($C146,Pacientes!$A$4:$D$63,4,0),""))</f>
        <v/>
      </c>
      <c r="I146" s="14"/>
      <c r="J146" s="16" t="str">
        <f>IF($A146="","",CHOOSE(WEEKDAY($A146),"dom","seg","ter","qua","qui","sex","sáb"))</f>
        <v/>
      </c>
    </row>
    <row r="147" spans="1:10" x14ac:dyDescent="0.35">
      <c r="A147" s="15"/>
      <c r="B147" s="18"/>
      <c r="C147" s="14"/>
      <c r="D147" s="14"/>
      <c r="E147" s="14"/>
      <c r="F147" s="14"/>
      <c r="G147" s="19"/>
      <c r="H147" s="16" t="str">
        <f>IF($C147="","",IFERROR(VLOOKUP($C147,Pacientes!$A$4:$D$63,4,0),""))</f>
        <v/>
      </c>
      <c r="I147" s="14"/>
      <c r="J147" s="16" t="str">
        <f>IF($A147="","",CHOOSE(WEEKDAY($A147),"dom","seg","ter","qua","qui","sex","sáb"))</f>
        <v/>
      </c>
    </row>
    <row r="148" spans="1:10" x14ac:dyDescent="0.35">
      <c r="A148" s="15"/>
      <c r="B148" s="18"/>
      <c r="C148" s="14"/>
      <c r="D148" s="14"/>
      <c r="E148" s="14"/>
      <c r="F148" s="14"/>
      <c r="G148" s="19"/>
      <c r="H148" s="16" t="str">
        <f>IF($C148="","",IFERROR(VLOOKUP($C148,Pacientes!$A$4:$D$63,4,0),""))</f>
        <v/>
      </c>
      <c r="I148" s="14"/>
      <c r="J148" s="16" t="str">
        <f>IF($A148="","",CHOOSE(WEEKDAY($A148),"dom","seg","ter","qua","qui","sex","sáb"))</f>
        <v/>
      </c>
    </row>
    <row r="149" spans="1:10" x14ac:dyDescent="0.35">
      <c r="A149" s="15"/>
      <c r="B149" s="18"/>
      <c r="C149" s="14"/>
      <c r="D149" s="14"/>
      <c r="E149" s="14"/>
      <c r="F149" s="14"/>
      <c r="G149" s="19"/>
      <c r="H149" s="16" t="str">
        <f>IF($C149="","",IFERROR(VLOOKUP($C149,Pacientes!$A$4:$D$63,4,0),""))</f>
        <v/>
      </c>
      <c r="I149" s="14"/>
      <c r="J149" s="16" t="str">
        <f>IF($A149="","",CHOOSE(WEEKDAY($A149),"dom","seg","ter","qua","qui","sex","sáb"))</f>
        <v/>
      </c>
    </row>
    <row r="150" spans="1:10" x14ac:dyDescent="0.35">
      <c r="A150" s="15"/>
      <c r="B150" s="18"/>
      <c r="C150" s="14"/>
      <c r="D150" s="14"/>
      <c r="E150" s="14"/>
      <c r="F150" s="14"/>
      <c r="G150" s="19"/>
      <c r="H150" s="16" t="str">
        <f>IF($C150="","",IFERROR(VLOOKUP($C150,Pacientes!$A$4:$D$63,4,0),""))</f>
        <v/>
      </c>
      <c r="I150" s="14"/>
      <c r="J150" s="16" t="str">
        <f>IF($A150="","",CHOOSE(WEEKDAY($A150),"dom","seg","ter","qua","qui","sex","sáb"))</f>
        <v/>
      </c>
    </row>
    <row r="151" spans="1:10" x14ac:dyDescent="0.35">
      <c r="A151" s="15"/>
      <c r="B151" s="18"/>
      <c r="C151" s="14"/>
      <c r="D151" s="14"/>
      <c r="E151" s="14"/>
      <c r="F151" s="14"/>
      <c r="G151" s="19"/>
      <c r="H151" s="16" t="str">
        <f>IF($C151="","",IFERROR(VLOOKUP($C151,Pacientes!$A$4:$D$63,4,0),""))</f>
        <v/>
      </c>
      <c r="I151" s="14"/>
      <c r="J151" s="16" t="str">
        <f>IF($A151="","",CHOOSE(WEEKDAY($A151),"dom","seg","ter","qua","qui","sex","sáb"))</f>
        <v/>
      </c>
    </row>
    <row r="152" spans="1:10" x14ac:dyDescent="0.35">
      <c r="A152" s="15"/>
      <c r="B152" s="18"/>
      <c r="C152" s="14"/>
      <c r="D152" s="14"/>
      <c r="E152" s="14"/>
      <c r="F152" s="14"/>
      <c r="G152" s="19"/>
      <c r="H152" s="16" t="str">
        <f>IF($C152="","",IFERROR(VLOOKUP($C152,Pacientes!$A$4:$D$63,4,0),""))</f>
        <v/>
      </c>
      <c r="I152" s="14"/>
      <c r="J152" s="16" t="str">
        <f>IF($A152="","",CHOOSE(WEEKDAY($A152),"dom","seg","ter","qua","qui","sex","sáb"))</f>
        <v/>
      </c>
    </row>
    <row r="153" spans="1:10" x14ac:dyDescent="0.35">
      <c r="A153" s="15"/>
      <c r="B153" s="18"/>
      <c r="C153" s="14"/>
      <c r="D153" s="14"/>
      <c r="E153" s="14"/>
      <c r="F153" s="14"/>
      <c r="G153" s="19"/>
      <c r="H153" s="16" t="str">
        <f>IF($C153="","",IFERROR(VLOOKUP($C153,Pacientes!$A$4:$D$63,4,0),""))</f>
        <v/>
      </c>
      <c r="I153" s="14"/>
      <c r="J153" s="16" t="str">
        <f>IF($A153="","",CHOOSE(WEEKDAY($A153),"dom","seg","ter","qua","qui","sex","sáb"))</f>
        <v/>
      </c>
    </row>
    <row r="154" spans="1:10" x14ac:dyDescent="0.35">
      <c r="A154" s="15"/>
      <c r="B154" s="18"/>
      <c r="C154" s="14"/>
      <c r="D154" s="14"/>
      <c r="E154" s="14"/>
      <c r="F154" s="14"/>
      <c r="G154" s="19"/>
      <c r="H154" s="16" t="str">
        <f>IF($C154="","",IFERROR(VLOOKUP($C154,Pacientes!$A$4:$D$63,4,0),""))</f>
        <v/>
      </c>
      <c r="I154" s="14"/>
      <c r="J154" s="16" t="str">
        <f>IF($A154="","",CHOOSE(WEEKDAY($A154),"dom","seg","ter","qua","qui","sex","sáb"))</f>
        <v/>
      </c>
    </row>
    <row r="155" spans="1:10" x14ac:dyDescent="0.35">
      <c r="A155" s="15"/>
      <c r="B155" s="18"/>
      <c r="C155" s="14"/>
      <c r="D155" s="14"/>
      <c r="E155" s="14"/>
      <c r="F155" s="14"/>
      <c r="G155" s="19"/>
      <c r="H155" s="16" t="str">
        <f>IF($C155="","",IFERROR(VLOOKUP($C155,Pacientes!$A$4:$D$63,4,0),""))</f>
        <v/>
      </c>
      <c r="I155" s="14"/>
      <c r="J155" s="16" t="str">
        <f>IF($A155="","",CHOOSE(WEEKDAY($A155),"dom","seg","ter","qua","qui","sex","sáb"))</f>
        <v/>
      </c>
    </row>
    <row r="156" spans="1:10" x14ac:dyDescent="0.35">
      <c r="A156" s="15"/>
      <c r="B156" s="18"/>
      <c r="C156" s="14"/>
      <c r="D156" s="14"/>
      <c r="E156" s="14"/>
      <c r="F156" s="14"/>
      <c r="G156" s="19"/>
      <c r="H156" s="16" t="str">
        <f>IF($C156="","",IFERROR(VLOOKUP($C156,Pacientes!$A$4:$D$63,4,0),""))</f>
        <v/>
      </c>
      <c r="I156" s="14"/>
      <c r="J156" s="16" t="str">
        <f>IF($A156="","",CHOOSE(WEEKDAY($A156),"dom","seg","ter","qua","qui","sex","sáb"))</f>
        <v/>
      </c>
    </row>
    <row r="157" spans="1:10" x14ac:dyDescent="0.35">
      <c r="A157" s="15"/>
      <c r="B157" s="18"/>
      <c r="C157" s="14"/>
      <c r="D157" s="14"/>
      <c r="E157" s="14"/>
      <c r="F157" s="14"/>
      <c r="G157" s="19"/>
      <c r="H157" s="16" t="str">
        <f>IF($C157="","",IFERROR(VLOOKUP($C157,Pacientes!$A$4:$D$63,4,0),""))</f>
        <v/>
      </c>
      <c r="I157" s="14"/>
      <c r="J157" s="16" t="str">
        <f>IF($A157="","",CHOOSE(WEEKDAY($A157),"dom","seg","ter","qua","qui","sex","sáb"))</f>
        <v/>
      </c>
    </row>
    <row r="158" spans="1:10" x14ac:dyDescent="0.35">
      <c r="A158" s="15"/>
      <c r="B158" s="18"/>
      <c r="C158" s="14"/>
      <c r="D158" s="14"/>
      <c r="E158" s="14"/>
      <c r="F158" s="14"/>
      <c r="G158" s="19"/>
      <c r="H158" s="16" t="str">
        <f>IF($C158="","",IFERROR(VLOOKUP($C158,Pacientes!$A$4:$D$63,4,0),""))</f>
        <v/>
      </c>
      <c r="I158" s="14"/>
      <c r="J158" s="16" t="str">
        <f>IF($A158="","",CHOOSE(WEEKDAY($A158),"dom","seg","ter","qua","qui","sex","sáb"))</f>
        <v/>
      </c>
    </row>
    <row r="159" spans="1:10" x14ac:dyDescent="0.35">
      <c r="A159" s="15"/>
      <c r="B159" s="18"/>
      <c r="C159" s="14"/>
      <c r="D159" s="14"/>
      <c r="E159" s="14"/>
      <c r="F159" s="14"/>
      <c r="G159" s="19"/>
      <c r="H159" s="16" t="str">
        <f>IF($C159="","",IFERROR(VLOOKUP($C159,Pacientes!$A$4:$D$63,4,0),""))</f>
        <v/>
      </c>
      <c r="I159" s="14"/>
      <c r="J159" s="16" t="str">
        <f>IF($A159="","",CHOOSE(WEEKDAY($A159),"dom","seg","ter","qua","qui","sex","sáb"))</f>
        <v/>
      </c>
    </row>
    <row r="160" spans="1:10" x14ac:dyDescent="0.35">
      <c r="A160" s="15"/>
      <c r="B160" s="18"/>
      <c r="C160" s="14"/>
      <c r="D160" s="14"/>
      <c r="E160" s="14"/>
      <c r="F160" s="14"/>
      <c r="G160" s="19"/>
      <c r="H160" s="16" t="str">
        <f>IF($C160="","",IFERROR(VLOOKUP($C160,Pacientes!$A$4:$D$63,4,0),""))</f>
        <v/>
      </c>
      <c r="I160" s="14"/>
      <c r="J160" s="16" t="str">
        <f>IF($A160="","",CHOOSE(WEEKDAY($A160),"dom","seg","ter","qua","qui","sex","sáb"))</f>
        <v/>
      </c>
    </row>
    <row r="161" spans="1:10" x14ac:dyDescent="0.35">
      <c r="A161" s="15"/>
      <c r="B161" s="18"/>
      <c r="C161" s="14"/>
      <c r="D161" s="14"/>
      <c r="E161" s="14"/>
      <c r="F161" s="14"/>
      <c r="G161" s="19"/>
      <c r="H161" s="16" t="str">
        <f>IF($C161="","",IFERROR(VLOOKUP($C161,Pacientes!$A$4:$D$63,4,0),""))</f>
        <v/>
      </c>
      <c r="I161" s="14"/>
      <c r="J161" s="16" t="str">
        <f>IF($A161="","",CHOOSE(WEEKDAY($A161),"dom","seg","ter","qua","qui","sex","sáb"))</f>
        <v/>
      </c>
    </row>
    <row r="162" spans="1:10" x14ac:dyDescent="0.35">
      <c r="A162" s="15"/>
      <c r="B162" s="18"/>
      <c r="C162" s="14"/>
      <c r="D162" s="14"/>
      <c r="E162" s="14"/>
      <c r="F162" s="14"/>
      <c r="G162" s="19"/>
      <c r="H162" s="16" t="str">
        <f>IF($C162="","",IFERROR(VLOOKUP($C162,Pacientes!$A$4:$D$63,4,0),""))</f>
        <v/>
      </c>
      <c r="I162" s="14"/>
      <c r="J162" s="16" t="str">
        <f>IF($A162="","",CHOOSE(WEEKDAY($A162),"dom","seg","ter","qua","qui","sex","sáb"))</f>
        <v/>
      </c>
    </row>
    <row r="163" spans="1:10" x14ac:dyDescent="0.35">
      <c r="A163" s="15"/>
      <c r="B163" s="18"/>
      <c r="C163" s="14"/>
      <c r="D163" s="14"/>
      <c r="E163" s="14"/>
      <c r="F163" s="14"/>
      <c r="G163" s="19"/>
      <c r="H163" s="16" t="str">
        <f>IF($C163="","",IFERROR(VLOOKUP($C163,Pacientes!$A$4:$D$63,4,0),""))</f>
        <v/>
      </c>
      <c r="I163" s="14"/>
      <c r="J163" s="16" t="str">
        <f>IF($A163="","",CHOOSE(WEEKDAY($A163),"dom","seg","ter","qua","qui","sex","sáb"))</f>
        <v/>
      </c>
    </row>
    <row r="164" spans="1:10" x14ac:dyDescent="0.35">
      <c r="A164" s="15"/>
      <c r="B164" s="18"/>
      <c r="C164" s="14"/>
      <c r="D164" s="14"/>
      <c r="E164" s="14"/>
      <c r="F164" s="14"/>
      <c r="G164" s="19"/>
      <c r="H164" s="16" t="str">
        <f>IF($C164="","",IFERROR(VLOOKUP($C164,Pacientes!$A$4:$D$63,4,0),""))</f>
        <v/>
      </c>
      <c r="I164" s="14"/>
      <c r="J164" s="16" t="str">
        <f>IF($A164="","",CHOOSE(WEEKDAY($A164),"dom","seg","ter","qua","qui","sex","sáb"))</f>
        <v/>
      </c>
    </row>
    <row r="165" spans="1:10" x14ac:dyDescent="0.35">
      <c r="A165" s="15"/>
      <c r="B165" s="18"/>
      <c r="C165" s="14"/>
      <c r="D165" s="14"/>
      <c r="E165" s="14"/>
      <c r="F165" s="14"/>
      <c r="G165" s="19"/>
      <c r="H165" s="16" t="str">
        <f>IF($C165="","",IFERROR(VLOOKUP($C165,Pacientes!$A$4:$D$63,4,0),""))</f>
        <v/>
      </c>
      <c r="I165" s="14"/>
      <c r="J165" s="16" t="str">
        <f>IF($A165="","",CHOOSE(WEEKDAY($A165),"dom","seg","ter","qua","qui","sex","sáb"))</f>
        <v/>
      </c>
    </row>
    <row r="166" spans="1:10" x14ac:dyDescent="0.35">
      <c r="A166" s="15"/>
      <c r="B166" s="18"/>
      <c r="C166" s="14"/>
      <c r="D166" s="14"/>
      <c r="E166" s="14"/>
      <c r="F166" s="14"/>
      <c r="G166" s="19"/>
      <c r="H166" s="16" t="str">
        <f>IF($C166="","",IFERROR(VLOOKUP($C166,Pacientes!$A$4:$D$63,4,0),""))</f>
        <v/>
      </c>
      <c r="I166" s="14"/>
      <c r="J166" s="16" t="str">
        <f>IF($A166="","",CHOOSE(WEEKDAY($A166),"dom","seg","ter","qua","qui","sex","sáb"))</f>
        <v/>
      </c>
    </row>
    <row r="167" spans="1:10" x14ac:dyDescent="0.35">
      <c r="A167" s="15"/>
      <c r="B167" s="18"/>
      <c r="C167" s="14"/>
      <c r="D167" s="14"/>
      <c r="E167" s="14"/>
      <c r="F167" s="14"/>
      <c r="G167" s="19"/>
      <c r="H167" s="16" t="str">
        <f>IF($C167="","",IFERROR(VLOOKUP($C167,Pacientes!$A$4:$D$63,4,0),""))</f>
        <v/>
      </c>
      <c r="I167" s="14"/>
      <c r="J167" s="16" t="str">
        <f>IF($A167="","",CHOOSE(WEEKDAY($A167),"dom","seg","ter","qua","qui","sex","sáb"))</f>
        <v/>
      </c>
    </row>
    <row r="168" spans="1:10" x14ac:dyDescent="0.35">
      <c r="A168" s="15"/>
      <c r="B168" s="18"/>
      <c r="C168" s="14"/>
      <c r="D168" s="14"/>
      <c r="E168" s="14"/>
      <c r="F168" s="14"/>
      <c r="G168" s="19"/>
      <c r="H168" s="16" t="str">
        <f>IF($C168="","",IFERROR(VLOOKUP($C168,Pacientes!$A$4:$D$63,4,0),""))</f>
        <v/>
      </c>
      <c r="I168" s="14"/>
      <c r="J168" s="16" t="str">
        <f>IF($A168="","",CHOOSE(WEEKDAY($A168),"dom","seg","ter","qua","qui","sex","sáb"))</f>
        <v/>
      </c>
    </row>
    <row r="169" spans="1:10" x14ac:dyDescent="0.35">
      <c r="A169" s="15"/>
      <c r="B169" s="18"/>
      <c r="C169" s="14"/>
      <c r="D169" s="14"/>
      <c r="E169" s="14"/>
      <c r="F169" s="14"/>
      <c r="G169" s="19"/>
      <c r="H169" s="16" t="str">
        <f>IF($C169="","",IFERROR(VLOOKUP($C169,Pacientes!$A$4:$D$63,4,0),""))</f>
        <v/>
      </c>
      <c r="I169" s="14"/>
      <c r="J169" s="16" t="str">
        <f>IF($A169="","",CHOOSE(WEEKDAY($A169),"dom","seg","ter","qua","qui","sex","sáb"))</f>
        <v/>
      </c>
    </row>
    <row r="170" spans="1:10" x14ac:dyDescent="0.35">
      <c r="A170" s="15"/>
      <c r="B170" s="18"/>
      <c r="C170" s="14"/>
      <c r="D170" s="14"/>
      <c r="E170" s="14"/>
      <c r="F170" s="14"/>
      <c r="G170" s="19"/>
      <c r="H170" s="16" t="str">
        <f>IF($C170="","",IFERROR(VLOOKUP($C170,Pacientes!$A$4:$D$63,4,0),""))</f>
        <v/>
      </c>
      <c r="I170" s="14"/>
      <c r="J170" s="16" t="str">
        <f>IF($A170="","",CHOOSE(WEEKDAY($A170),"dom","seg","ter","qua","qui","sex","sáb"))</f>
        <v/>
      </c>
    </row>
    <row r="171" spans="1:10" x14ac:dyDescent="0.35">
      <c r="A171" s="15"/>
      <c r="B171" s="18"/>
      <c r="C171" s="14"/>
      <c r="D171" s="14"/>
      <c r="E171" s="14"/>
      <c r="F171" s="14"/>
      <c r="G171" s="19"/>
      <c r="H171" s="16" t="str">
        <f>IF($C171="","",IFERROR(VLOOKUP($C171,Pacientes!$A$4:$D$63,4,0),""))</f>
        <v/>
      </c>
      <c r="I171" s="14"/>
      <c r="J171" s="16" t="str">
        <f>IF($A171="","",CHOOSE(WEEKDAY($A171),"dom","seg","ter","qua","qui","sex","sáb"))</f>
        <v/>
      </c>
    </row>
    <row r="172" spans="1:10" x14ac:dyDescent="0.35">
      <c r="A172" s="15"/>
      <c r="B172" s="18"/>
      <c r="C172" s="14"/>
      <c r="D172" s="14"/>
      <c r="E172" s="14"/>
      <c r="F172" s="14"/>
      <c r="G172" s="19"/>
      <c r="H172" s="16" t="str">
        <f>IF($C172="","",IFERROR(VLOOKUP($C172,Pacientes!$A$4:$D$63,4,0),""))</f>
        <v/>
      </c>
      <c r="I172" s="14"/>
      <c r="J172" s="16" t="str">
        <f>IF($A172="","",CHOOSE(WEEKDAY($A172),"dom","seg","ter","qua","qui","sex","sáb"))</f>
        <v/>
      </c>
    </row>
    <row r="173" spans="1:10" x14ac:dyDescent="0.35">
      <c r="A173" s="15"/>
      <c r="B173" s="18"/>
      <c r="C173" s="14"/>
      <c r="D173" s="14"/>
      <c r="E173" s="14"/>
      <c r="F173" s="14"/>
      <c r="G173" s="19"/>
      <c r="H173" s="16" t="str">
        <f>IF($C173="","",IFERROR(VLOOKUP($C173,Pacientes!$A$4:$D$63,4,0),""))</f>
        <v/>
      </c>
      <c r="I173" s="14"/>
      <c r="J173" s="16" t="str">
        <f>IF($A173="","",CHOOSE(WEEKDAY($A173),"dom","seg","ter","qua","qui","sex","sáb"))</f>
        <v/>
      </c>
    </row>
    <row r="174" spans="1:10" x14ac:dyDescent="0.35">
      <c r="A174" s="15"/>
      <c r="B174" s="18"/>
      <c r="C174" s="14"/>
      <c r="D174" s="14"/>
      <c r="E174" s="14"/>
      <c r="F174" s="14"/>
      <c r="G174" s="19"/>
      <c r="H174" s="16" t="str">
        <f>IF($C174="","",IFERROR(VLOOKUP($C174,Pacientes!$A$4:$D$63,4,0),""))</f>
        <v/>
      </c>
      <c r="I174" s="14"/>
      <c r="J174" s="16" t="str">
        <f>IF($A174="","",CHOOSE(WEEKDAY($A174),"dom","seg","ter","qua","qui","sex","sáb"))</f>
        <v/>
      </c>
    </row>
    <row r="175" spans="1:10" x14ac:dyDescent="0.35">
      <c r="A175" s="15"/>
      <c r="B175" s="18"/>
      <c r="C175" s="14"/>
      <c r="D175" s="14"/>
      <c r="E175" s="14"/>
      <c r="F175" s="14"/>
      <c r="G175" s="19"/>
      <c r="H175" s="16" t="str">
        <f>IF($C175="","",IFERROR(VLOOKUP($C175,Pacientes!$A$4:$D$63,4,0),""))</f>
        <v/>
      </c>
      <c r="I175" s="14"/>
      <c r="J175" s="16" t="str">
        <f>IF($A175="","",CHOOSE(WEEKDAY($A175),"dom","seg","ter","qua","qui","sex","sáb"))</f>
        <v/>
      </c>
    </row>
    <row r="176" spans="1:10" x14ac:dyDescent="0.35">
      <c r="A176" s="15"/>
      <c r="B176" s="18"/>
      <c r="C176" s="14"/>
      <c r="D176" s="14"/>
      <c r="E176" s="14"/>
      <c r="F176" s="14"/>
      <c r="G176" s="19"/>
      <c r="H176" s="16" t="str">
        <f>IF($C176="","",IFERROR(VLOOKUP($C176,Pacientes!$A$4:$D$63,4,0),""))</f>
        <v/>
      </c>
      <c r="I176" s="14"/>
      <c r="J176" s="16" t="str">
        <f>IF($A176="","",CHOOSE(WEEKDAY($A176),"dom","seg","ter","qua","qui","sex","sáb"))</f>
        <v/>
      </c>
    </row>
    <row r="177" spans="1:10" x14ac:dyDescent="0.35">
      <c r="A177" s="15"/>
      <c r="B177" s="18"/>
      <c r="C177" s="14"/>
      <c r="D177" s="14"/>
      <c r="E177" s="14"/>
      <c r="F177" s="14"/>
      <c r="G177" s="19"/>
      <c r="H177" s="16" t="str">
        <f>IF($C177="","",IFERROR(VLOOKUP($C177,Pacientes!$A$4:$D$63,4,0),""))</f>
        <v/>
      </c>
      <c r="I177" s="14"/>
      <c r="J177" s="16" t="str">
        <f>IF($A177="","",CHOOSE(WEEKDAY($A177),"dom","seg","ter","qua","qui","sex","sáb"))</f>
        <v/>
      </c>
    </row>
    <row r="178" spans="1:10" x14ac:dyDescent="0.35">
      <c r="A178" s="15"/>
      <c r="B178" s="18"/>
      <c r="C178" s="14"/>
      <c r="D178" s="14"/>
      <c r="E178" s="14"/>
      <c r="F178" s="14"/>
      <c r="G178" s="19"/>
      <c r="H178" s="16" t="str">
        <f>IF($C178="","",IFERROR(VLOOKUP($C178,Pacientes!$A$4:$D$63,4,0),""))</f>
        <v/>
      </c>
      <c r="I178" s="14"/>
      <c r="J178" s="16" t="str">
        <f>IF($A178="","",CHOOSE(WEEKDAY($A178),"dom","seg","ter","qua","qui","sex","sáb"))</f>
        <v/>
      </c>
    </row>
    <row r="179" spans="1:10" x14ac:dyDescent="0.35">
      <c r="A179" s="15"/>
      <c r="B179" s="18"/>
      <c r="C179" s="14"/>
      <c r="D179" s="14"/>
      <c r="E179" s="14"/>
      <c r="F179" s="14"/>
      <c r="G179" s="19"/>
      <c r="H179" s="16" t="str">
        <f>IF($C179="","",IFERROR(VLOOKUP($C179,Pacientes!$A$4:$D$63,4,0),""))</f>
        <v/>
      </c>
      <c r="I179" s="14"/>
      <c r="J179" s="16" t="str">
        <f>IF($A179="","",CHOOSE(WEEKDAY($A179),"dom","seg","ter","qua","qui","sex","sáb"))</f>
        <v/>
      </c>
    </row>
    <row r="180" spans="1:10" x14ac:dyDescent="0.35">
      <c r="A180" s="15"/>
      <c r="B180" s="18"/>
      <c r="C180" s="14"/>
      <c r="D180" s="14"/>
      <c r="E180" s="14"/>
      <c r="F180" s="14"/>
      <c r="G180" s="19"/>
      <c r="H180" s="16" t="str">
        <f>IF($C180="","",IFERROR(VLOOKUP($C180,Pacientes!$A$4:$D$63,4,0),""))</f>
        <v/>
      </c>
      <c r="I180" s="14"/>
      <c r="J180" s="16" t="str">
        <f>IF($A180="","",CHOOSE(WEEKDAY($A180),"dom","seg","ter","qua","qui","sex","sáb"))</f>
        <v/>
      </c>
    </row>
    <row r="181" spans="1:10" x14ac:dyDescent="0.35">
      <c r="A181" s="15"/>
      <c r="B181" s="18"/>
      <c r="C181" s="14"/>
      <c r="D181" s="14"/>
      <c r="E181" s="14"/>
      <c r="F181" s="14"/>
      <c r="G181" s="19"/>
      <c r="H181" s="16" t="str">
        <f>IF($C181="","",IFERROR(VLOOKUP($C181,Pacientes!$A$4:$D$63,4,0),""))</f>
        <v/>
      </c>
      <c r="I181" s="14"/>
      <c r="J181" s="16" t="str">
        <f>IF($A181="","",CHOOSE(WEEKDAY($A181),"dom","seg","ter","qua","qui","sex","sáb"))</f>
        <v/>
      </c>
    </row>
    <row r="182" spans="1:10" x14ac:dyDescent="0.35">
      <c r="A182" s="15"/>
      <c r="B182" s="18"/>
      <c r="C182" s="14"/>
      <c r="D182" s="14"/>
      <c r="E182" s="14"/>
      <c r="F182" s="14"/>
      <c r="G182" s="19"/>
      <c r="H182" s="16" t="str">
        <f>IF($C182="","",IFERROR(VLOOKUP($C182,Pacientes!$A$4:$D$63,4,0),""))</f>
        <v/>
      </c>
      <c r="I182" s="14"/>
      <c r="J182" s="16" t="str">
        <f>IF($A182="","",CHOOSE(WEEKDAY($A182),"dom","seg","ter","qua","qui","sex","sáb"))</f>
        <v/>
      </c>
    </row>
    <row r="183" spans="1:10" x14ac:dyDescent="0.35">
      <c r="A183" s="15"/>
      <c r="B183" s="18"/>
      <c r="C183" s="14"/>
      <c r="D183" s="14"/>
      <c r="E183" s="14"/>
      <c r="F183" s="14"/>
      <c r="G183" s="19"/>
      <c r="H183" s="16" t="str">
        <f>IF($C183="","",IFERROR(VLOOKUP($C183,Pacientes!$A$4:$D$63,4,0),""))</f>
        <v/>
      </c>
      <c r="I183" s="14"/>
      <c r="J183" s="16" t="str">
        <f>IF($A183="","",CHOOSE(WEEKDAY($A183),"dom","seg","ter","qua","qui","sex","sáb"))</f>
        <v/>
      </c>
    </row>
    <row r="184" spans="1:10" x14ac:dyDescent="0.35">
      <c r="A184" s="15"/>
      <c r="B184" s="18"/>
      <c r="C184" s="14"/>
      <c r="D184" s="14"/>
      <c r="E184" s="14"/>
      <c r="F184" s="14"/>
      <c r="G184" s="19"/>
      <c r="H184" s="16" t="str">
        <f>IF($C184="","",IFERROR(VLOOKUP($C184,Pacientes!$A$4:$D$63,4,0),""))</f>
        <v/>
      </c>
      <c r="I184" s="14"/>
      <c r="J184" s="16" t="str">
        <f>IF($A184="","",CHOOSE(WEEKDAY($A184),"dom","seg","ter","qua","qui","sex","sáb"))</f>
        <v/>
      </c>
    </row>
    <row r="185" spans="1:10" x14ac:dyDescent="0.35">
      <c r="A185" s="15"/>
      <c r="B185" s="18"/>
      <c r="C185" s="14"/>
      <c r="D185" s="14"/>
      <c r="E185" s="14"/>
      <c r="F185" s="14"/>
      <c r="G185" s="19"/>
      <c r="H185" s="16" t="str">
        <f>IF($C185="","",IFERROR(VLOOKUP($C185,Pacientes!$A$4:$D$63,4,0),""))</f>
        <v/>
      </c>
      <c r="I185" s="14"/>
      <c r="J185" s="16" t="str">
        <f>IF($A185="","",CHOOSE(WEEKDAY($A185),"dom","seg","ter","qua","qui","sex","sáb"))</f>
        <v/>
      </c>
    </row>
    <row r="186" spans="1:10" x14ac:dyDescent="0.35">
      <c r="A186" s="15"/>
      <c r="B186" s="18"/>
      <c r="C186" s="14"/>
      <c r="D186" s="14"/>
      <c r="E186" s="14"/>
      <c r="F186" s="14"/>
      <c r="G186" s="19"/>
      <c r="H186" s="16" t="str">
        <f>IF($C186="","",IFERROR(VLOOKUP($C186,Pacientes!$A$4:$D$63,4,0),""))</f>
        <v/>
      </c>
      <c r="I186" s="14"/>
      <c r="J186" s="16" t="str">
        <f>IF($A186="","",CHOOSE(WEEKDAY($A186),"dom","seg","ter","qua","qui","sex","sáb"))</f>
        <v/>
      </c>
    </row>
    <row r="187" spans="1:10" x14ac:dyDescent="0.35">
      <c r="A187" s="15"/>
      <c r="B187" s="18"/>
      <c r="C187" s="14"/>
      <c r="D187" s="14"/>
      <c r="E187" s="14"/>
      <c r="F187" s="14"/>
      <c r="G187" s="19"/>
      <c r="H187" s="16" t="str">
        <f>IF($C187="","",IFERROR(VLOOKUP($C187,Pacientes!$A$4:$D$63,4,0),""))</f>
        <v/>
      </c>
      <c r="I187" s="14"/>
      <c r="J187" s="16" t="str">
        <f>IF($A187="","",CHOOSE(WEEKDAY($A187),"dom","seg","ter","qua","qui","sex","sáb"))</f>
        <v/>
      </c>
    </row>
    <row r="188" spans="1:10" x14ac:dyDescent="0.35">
      <c r="A188" s="15"/>
      <c r="B188" s="18"/>
      <c r="C188" s="14"/>
      <c r="D188" s="14"/>
      <c r="E188" s="14"/>
      <c r="F188" s="14"/>
      <c r="G188" s="19"/>
      <c r="H188" s="16" t="str">
        <f>IF($C188="","",IFERROR(VLOOKUP($C188,Pacientes!$A$4:$D$63,4,0),""))</f>
        <v/>
      </c>
      <c r="I188" s="14"/>
      <c r="J188" s="16" t="str">
        <f>IF($A188="","",CHOOSE(WEEKDAY($A188),"dom","seg","ter","qua","qui","sex","sáb"))</f>
        <v/>
      </c>
    </row>
    <row r="189" spans="1:10" x14ac:dyDescent="0.35">
      <c r="A189" s="15"/>
      <c r="B189" s="18"/>
      <c r="C189" s="14"/>
      <c r="D189" s="14"/>
      <c r="E189" s="14"/>
      <c r="F189" s="14"/>
      <c r="G189" s="19"/>
      <c r="H189" s="16" t="str">
        <f>IF($C189="","",IFERROR(VLOOKUP($C189,Pacientes!$A$4:$D$63,4,0),""))</f>
        <v/>
      </c>
      <c r="I189" s="14"/>
      <c r="J189" s="16" t="str">
        <f>IF($A189="","",CHOOSE(WEEKDAY($A189),"dom","seg","ter","qua","qui","sex","sáb"))</f>
        <v/>
      </c>
    </row>
    <row r="190" spans="1:10" x14ac:dyDescent="0.35">
      <c r="A190" s="15"/>
      <c r="B190" s="18"/>
      <c r="C190" s="14"/>
      <c r="D190" s="14"/>
      <c r="E190" s="14"/>
      <c r="F190" s="14"/>
      <c r="G190" s="19"/>
      <c r="H190" s="16" t="str">
        <f>IF($C190="","",IFERROR(VLOOKUP($C190,Pacientes!$A$4:$D$63,4,0),""))</f>
        <v/>
      </c>
      <c r="I190" s="14"/>
      <c r="J190" s="16" t="str">
        <f>IF($A190="","",CHOOSE(WEEKDAY($A190),"dom","seg","ter","qua","qui","sex","sáb"))</f>
        <v/>
      </c>
    </row>
    <row r="191" spans="1:10" x14ac:dyDescent="0.35">
      <c r="A191" s="15"/>
      <c r="B191" s="18"/>
      <c r="C191" s="14"/>
      <c r="D191" s="14"/>
      <c r="E191" s="14"/>
      <c r="F191" s="14"/>
      <c r="G191" s="19"/>
      <c r="H191" s="16" t="str">
        <f>IF($C191="","",IFERROR(VLOOKUP($C191,Pacientes!$A$4:$D$63,4,0),""))</f>
        <v/>
      </c>
      <c r="I191" s="14"/>
      <c r="J191" s="16" t="str">
        <f>IF($A191="","",CHOOSE(WEEKDAY($A191),"dom","seg","ter","qua","qui","sex","sáb"))</f>
        <v/>
      </c>
    </row>
    <row r="192" spans="1:10" x14ac:dyDescent="0.35">
      <c r="A192" s="15"/>
      <c r="B192" s="18"/>
      <c r="C192" s="14"/>
      <c r="D192" s="14"/>
      <c r="E192" s="14"/>
      <c r="F192" s="14"/>
      <c r="G192" s="19"/>
      <c r="H192" s="16" t="str">
        <f>IF($C192="","",IFERROR(VLOOKUP($C192,Pacientes!$A$4:$D$63,4,0),""))</f>
        <v/>
      </c>
      <c r="I192" s="14"/>
      <c r="J192" s="16" t="str">
        <f>IF($A192="","",CHOOSE(WEEKDAY($A192),"dom","seg","ter","qua","qui","sex","sáb"))</f>
        <v/>
      </c>
    </row>
    <row r="193" spans="1:10" x14ac:dyDescent="0.35">
      <c r="A193" s="15"/>
      <c r="B193" s="18"/>
      <c r="C193" s="14"/>
      <c r="D193" s="14"/>
      <c r="E193" s="14"/>
      <c r="F193" s="14"/>
      <c r="G193" s="19"/>
      <c r="H193" s="16" t="str">
        <f>IF($C193="","",IFERROR(VLOOKUP($C193,Pacientes!$A$4:$D$63,4,0),""))</f>
        <v/>
      </c>
      <c r="I193" s="14"/>
      <c r="J193" s="16" t="str">
        <f>IF($A193="","",CHOOSE(WEEKDAY($A193),"dom","seg","ter","qua","qui","sex","sáb"))</f>
        <v/>
      </c>
    </row>
    <row r="194" spans="1:10" x14ac:dyDescent="0.35">
      <c r="A194" s="15"/>
      <c r="B194" s="18"/>
      <c r="C194" s="14"/>
      <c r="D194" s="14"/>
      <c r="E194" s="14"/>
      <c r="F194" s="14"/>
      <c r="G194" s="19"/>
      <c r="H194" s="16" t="str">
        <f>IF($C194="","",IFERROR(VLOOKUP($C194,Pacientes!$A$4:$D$63,4,0),""))</f>
        <v/>
      </c>
      <c r="I194" s="14"/>
      <c r="J194" s="16" t="str">
        <f>IF($A194="","",CHOOSE(WEEKDAY($A194),"dom","seg","ter","qua","qui","sex","sáb"))</f>
        <v/>
      </c>
    </row>
    <row r="195" spans="1:10" x14ac:dyDescent="0.35">
      <c r="A195" s="15"/>
      <c r="B195" s="18"/>
      <c r="C195" s="14"/>
      <c r="D195" s="14"/>
      <c r="E195" s="14"/>
      <c r="F195" s="14"/>
      <c r="G195" s="19"/>
      <c r="H195" s="16" t="str">
        <f>IF($C195="","",IFERROR(VLOOKUP($C195,Pacientes!$A$4:$D$63,4,0),""))</f>
        <v/>
      </c>
      <c r="I195" s="14"/>
      <c r="J195" s="16" t="str">
        <f>IF($A195="","",CHOOSE(WEEKDAY($A195),"dom","seg","ter","qua","qui","sex","sáb"))</f>
        <v/>
      </c>
    </row>
    <row r="196" spans="1:10" x14ac:dyDescent="0.35">
      <c r="A196" s="15"/>
      <c r="B196" s="18"/>
      <c r="C196" s="14"/>
      <c r="D196" s="14"/>
      <c r="E196" s="14"/>
      <c r="F196" s="14"/>
      <c r="G196" s="19"/>
      <c r="H196" s="16" t="str">
        <f>IF($C196="","",IFERROR(VLOOKUP($C196,Pacientes!$A$4:$D$63,4,0),""))</f>
        <v/>
      </c>
      <c r="I196" s="14"/>
      <c r="J196" s="16" t="str">
        <f>IF($A196="","",CHOOSE(WEEKDAY($A196),"dom","seg","ter","qua","qui","sex","sáb"))</f>
        <v/>
      </c>
    </row>
    <row r="197" spans="1:10" x14ac:dyDescent="0.35">
      <c r="A197" s="15"/>
      <c r="B197" s="18"/>
      <c r="C197" s="14"/>
      <c r="D197" s="14"/>
      <c r="E197" s="14"/>
      <c r="F197" s="14"/>
      <c r="G197" s="19"/>
      <c r="H197" s="16" t="str">
        <f>IF($C197="","",IFERROR(VLOOKUP($C197,Pacientes!$A$4:$D$63,4,0),""))</f>
        <v/>
      </c>
      <c r="I197" s="14"/>
      <c r="J197" s="16" t="str">
        <f>IF($A197="","",CHOOSE(WEEKDAY($A197),"dom","seg","ter","qua","qui","sex","sáb"))</f>
        <v/>
      </c>
    </row>
    <row r="198" spans="1:10" x14ac:dyDescent="0.35">
      <c r="A198" s="15"/>
      <c r="B198" s="18"/>
      <c r="C198" s="14"/>
      <c r="D198" s="14"/>
      <c r="E198" s="14"/>
      <c r="F198" s="14"/>
      <c r="G198" s="19"/>
      <c r="H198" s="16" t="str">
        <f>IF($C198="","",IFERROR(VLOOKUP($C198,Pacientes!$A$4:$D$63,4,0),""))</f>
        <v/>
      </c>
      <c r="I198" s="14"/>
      <c r="J198" s="16" t="str">
        <f>IF($A198="","",CHOOSE(WEEKDAY($A198),"dom","seg","ter","qua","qui","sex","sáb"))</f>
        <v/>
      </c>
    </row>
    <row r="199" spans="1:10" x14ac:dyDescent="0.35">
      <c r="A199" s="15"/>
      <c r="B199" s="18"/>
      <c r="C199" s="14"/>
      <c r="D199" s="14"/>
      <c r="E199" s="14"/>
      <c r="F199" s="14"/>
      <c r="G199" s="19"/>
      <c r="H199" s="16" t="str">
        <f>IF($C199="","",IFERROR(VLOOKUP($C199,Pacientes!$A$4:$D$63,4,0),""))</f>
        <v/>
      </c>
      <c r="I199" s="14"/>
      <c r="J199" s="16" t="str">
        <f>IF($A199="","",CHOOSE(WEEKDAY($A199),"dom","seg","ter","qua","qui","sex","sáb"))</f>
        <v/>
      </c>
    </row>
    <row r="200" spans="1:10" x14ac:dyDescent="0.35">
      <c r="A200" s="15"/>
      <c r="B200" s="18"/>
      <c r="C200" s="14"/>
      <c r="D200" s="14"/>
      <c r="E200" s="14"/>
      <c r="F200" s="14"/>
      <c r="G200" s="19"/>
      <c r="H200" s="16" t="str">
        <f>IF($C200="","",IFERROR(VLOOKUP($C200,Pacientes!$A$4:$D$63,4,0),""))</f>
        <v/>
      </c>
      <c r="I200" s="14"/>
      <c r="J200" s="16" t="str">
        <f>IF($A200="","",CHOOSE(WEEKDAY($A200),"dom","seg","ter","qua","qui","sex","sáb"))</f>
        <v/>
      </c>
    </row>
    <row r="201" spans="1:10" x14ac:dyDescent="0.35">
      <c r="A201" s="15"/>
      <c r="B201" s="18"/>
      <c r="C201" s="14"/>
      <c r="D201" s="14"/>
      <c r="E201" s="14"/>
      <c r="F201" s="14"/>
      <c r="G201" s="19"/>
      <c r="H201" s="16" t="str">
        <f>IF($C201="","",IFERROR(VLOOKUP($C201,Pacientes!$A$4:$D$63,4,0),""))</f>
        <v/>
      </c>
      <c r="I201" s="14"/>
      <c r="J201" s="16" t="str">
        <f>IF($A201="","",CHOOSE(WEEKDAY($A201),"dom","seg","ter","qua","qui","sex","sáb"))</f>
        <v/>
      </c>
    </row>
    <row r="202" spans="1:10" x14ac:dyDescent="0.35">
      <c r="A202" s="15"/>
      <c r="B202" s="18"/>
      <c r="C202" s="14"/>
      <c r="D202" s="14"/>
      <c r="E202" s="14"/>
      <c r="F202" s="14"/>
      <c r="G202" s="19"/>
      <c r="H202" s="16" t="str">
        <f>IF($C202="","",IFERROR(VLOOKUP($C202,Pacientes!$A$4:$D$63,4,0),""))</f>
        <v/>
      </c>
      <c r="I202" s="14"/>
      <c r="J202" s="16" t="str">
        <f>IF($A202="","",CHOOSE(WEEKDAY($A202),"dom","seg","ter","qua","qui","sex","sáb"))</f>
        <v/>
      </c>
    </row>
    <row r="203" spans="1:10" x14ac:dyDescent="0.35">
      <c r="A203" s="15"/>
      <c r="B203" s="18"/>
      <c r="C203" s="14"/>
      <c r="D203" s="14"/>
      <c r="E203" s="14"/>
      <c r="F203" s="14"/>
      <c r="G203" s="19"/>
      <c r="H203" s="16" t="str">
        <f>IF($C203="","",IFERROR(VLOOKUP($C203,Pacientes!$A$4:$D$63,4,0),""))</f>
        <v/>
      </c>
      <c r="I203" s="14"/>
      <c r="J203" s="16" t="str">
        <f>IF($A203="","",CHOOSE(WEEKDAY($A203),"dom","seg","ter","qua","qui","sex","sáb"))</f>
        <v/>
      </c>
    </row>
    <row r="204" spans="1:10" x14ac:dyDescent="0.35">
      <c r="A204" s="15"/>
      <c r="B204" s="18"/>
      <c r="C204" s="14"/>
      <c r="D204" s="14"/>
      <c r="E204" s="14"/>
      <c r="F204" s="14"/>
      <c r="G204" s="19"/>
      <c r="H204" s="16" t="str">
        <f>IF($C204="","",IFERROR(VLOOKUP($C204,Pacientes!$A$4:$D$63,4,0),""))</f>
        <v/>
      </c>
      <c r="I204" s="14"/>
      <c r="J204" s="16" t="str">
        <f>IF($A204="","",CHOOSE(WEEKDAY($A204),"dom","seg","ter","qua","qui","sex","sáb"))</f>
        <v/>
      </c>
    </row>
    <row r="205" spans="1:10" x14ac:dyDescent="0.35">
      <c r="A205" s="15"/>
      <c r="B205" s="18"/>
      <c r="C205" s="14"/>
      <c r="D205" s="14"/>
      <c r="E205" s="14"/>
      <c r="F205" s="14"/>
      <c r="G205" s="19"/>
      <c r="H205" s="16" t="str">
        <f>IF($C205="","",IFERROR(VLOOKUP($C205,Pacientes!$A$4:$D$63,4,0),""))</f>
        <v/>
      </c>
      <c r="I205" s="14"/>
      <c r="J205" s="16" t="str">
        <f>IF($A205="","",CHOOSE(WEEKDAY($A205),"dom","seg","ter","qua","qui","sex","sáb"))</f>
        <v/>
      </c>
    </row>
    <row r="206" spans="1:10" x14ac:dyDescent="0.35">
      <c r="A206" s="15"/>
      <c r="B206" s="18"/>
      <c r="C206" s="14"/>
      <c r="D206" s="14"/>
      <c r="E206" s="14"/>
      <c r="F206" s="14"/>
      <c r="G206" s="19"/>
      <c r="H206" s="16" t="str">
        <f>IF($C206="","",IFERROR(VLOOKUP($C206,Pacientes!$A$4:$D$63,4,0),""))</f>
        <v/>
      </c>
      <c r="I206" s="14"/>
      <c r="J206" s="16" t="str">
        <f>IF($A206="","",CHOOSE(WEEKDAY($A206),"dom","seg","ter","qua","qui","sex","sáb"))</f>
        <v/>
      </c>
    </row>
    <row r="207" spans="1:10" x14ac:dyDescent="0.35">
      <c r="A207" s="15"/>
      <c r="B207" s="18"/>
      <c r="C207" s="14"/>
      <c r="D207" s="14"/>
      <c r="E207" s="14"/>
      <c r="F207" s="14"/>
      <c r="G207" s="19"/>
      <c r="H207" s="16" t="str">
        <f>IF($C207="","",IFERROR(VLOOKUP($C207,Pacientes!$A$4:$D$63,4,0),""))</f>
        <v/>
      </c>
      <c r="I207" s="14"/>
      <c r="J207" s="16" t="str">
        <f>IF($A207="","",CHOOSE(WEEKDAY($A207),"dom","seg","ter","qua","qui","sex","sáb"))</f>
        <v/>
      </c>
    </row>
    <row r="208" spans="1:10" x14ac:dyDescent="0.35">
      <c r="A208" s="15"/>
      <c r="B208" s="18"/>
      <c r="C208" s="14"/>
      <c r="D208" s="14"/>
      <c r="E208" s="14"/>
      <c r="F208" s="14"/>
      <c r="G208" s="19"/>
      <c r="H208" s="16" t="str">
        <f>IF($C208="","",IFERROR(VLOOKUP($C208,Pacientes!$A$4:$D$63,4,0),""))</f>
        <v/>
      </c>
      <c r="I208" s="14"/>
      <c r="J208" s="16" t="str">
        <f>IF($A208="","",CHOOSE(WEEKDAY($A208),"dom","seg","ter","qua","qui","sex","sáb"))</f>
        <v/>
      </c>
    </row>
    <row r="209" spans="1:10" x14ac:dyDescent="0.35">
      <c r="A209" s="15"/>
      <c r="B209" s="18"/>
      <c r="C209" s="14"/>
      <c r="D209" s="14"/>
      <c r="E209" s="14"/>
      <c r="F209" s="14"/>
      <c r="G209" s="19"/>
      <c r="H209" s="16" t="str">
        <f>IF($C209="","",IFERROR(VLOOKUP($C209,Pacientes!$A$4:$D$63,4,0),""))</f>
        <v/>
      </c>
      <c r="I209" s="14"/>
      <c r="J209" s="16" t="str">
        <f>IF($A209="","",CHOOSE(WEEKDAY($A209),"dom","seg","ter","qua","qui","sex","sáb"))</f>
        <v/>
      </c>
    </row>
    <row r="210" spans="1:10" x14ac:dyDescent="0.35">
      <c r="A210" s="15"/>
      <c r="B210" s="18"/>
      <c r="C210" s="14"/>
      <c r="D210" s="14"/>
      <c r="E210" s="14"/>
      <c r="F210" s="14"/>
      <c r="G210" s="19"/>
      <c r="H210" s="16" t="str">
        <f>IF($C210="","",IFERROR(VLOOKUP($C210,Pacientes!$A$4:$D$63,4,0),""))</f>
        <v/>
      </c>
      <c r="I210" s="14"/>
      <c r="J210" s="16" t="str">
        <f>IF($A210="","",CHOOSE(WEEKDAY($A210),"dom","seg","ter","qua","qui","sex","sáb"))</f>
        <v/>
      </c>
    </row>
    <row r="211" spans="1:10" x14ac:dyDescent="0.35">
      <c r="A211" s="15"/>
      <c r="B211" s="18"/>
      <c r="C211" s="14"/>
      <c r="D211" s="14"/>
      <c r="E211" s="14"/>
      <c r="F211" s="14"/>
      <c r="G211" s="19"/>
      <c r="H211" s="16" t="str">
        <f>IF($C211="","",IFERROR(VLOOKUP($C211,Pacientes!$A$4:$D$63,4,0),""))</f>
        <v/>
      </c>
      <c r="I211" s="14"/>
      <c r="J211" s="16" t="str">
        <f>IF($A211="","",CHOOSE(WEEKDAY($A211),"dom","seg","ter","qua","qui","sex","sáb"))</f>
        <v/>
      </c>
    </row>
    <row r="212" spans="1:10" x14ac:dyDescent="0.35">
      <c r="A212" s="15"/>
      <c r="B212" s="18"/>
      <c r="C212" s="14"/>
      <c r="D212" s="14"/>
      <c r="E212" s="14"/>
      <c r="F212" s="14"/>
      <c r="G212" s="19"/>
      <c r="H212" s="16" t="str">
        <f>IF($C212="","",IFERROR(VLOOKUP($C212,Pacientes!$A$4:$D$63,4,0),""))</f>
        <v/>
      </c>
      <c r="I212" s="14"/>
      <c r="J212" s="16" t="str">
        <f>IF($A212="","",CHOOSE(WEEKDAY($A212),"dom","seg","ter","qua","qui","sex","sáb"))</f>
        <v/>
      </c>
    </row>
    <row r="213" spans="1:10" x14ac:dyDescent="0.35">
      <c r="A213" s="15"/>
      <c r="B213" s="18"/>
      <c r="C213" s="14"/>
      <c r="D213" s="14"/>
      <c r="E213" s="14"/>
      <c r="F213" s="14"/>
      <c r="G213" s="19"/>
      <c r="H213" s="16" t="str">
        <f>IF($C213="","",IFERROR(VLOOKUP($C213,Pacientes!$A$4:$D$63,4,0),""))</f>
        <v/>
      </c>
      <c r="I213" s="14"/>
      <c r="J213" s="16" t="str">
        <f>IF($A213="","",CHOOSE(WEEKDAY($A213),"dom","seg","ter","qua","qui","sex","sáb"))</f>
        <v/>
      </c>
    </row>
    <row r="214" spans="1:10" x14ac:dyDescent="0.35">
      <c r="A214" s="15"/>
      <c r="B214" s="18"/>
      <c r="C214" s="14"/>
      <c r="D214" s="14"/>
      <c r="E214" s="14"/>
      <c r="F214" s="14"/>
      <c r="G214" s="19"/>
      <c r="H214" s="16" t="str">
        <f>IF($C214="","",IFERROR(VLOOKUP($C214,Pacientes!$A$4:$D$63,4,0),""))</f>
        <v/>
      </c>
      <c r="I214" s="14"/>
      <c r="J214" s="16" t="str">
        <f>IF($A214="","",CHOOSE(WEEKDAY($A214),"dom","seg","ter","qua","qui","sex","sáb"))</f>
        <v/>
      </c>
    </row>
    <row r="215" spans="1:10" x14ac:dyDescent="0.35">
      <c r="A215" s="15"/>
      <c r="B215" s="18"/>
      <c r="C215" s="14"/>
      <c r="D215" s="14"/>
      <c r="E215" s="14"/>
      <c r="F215" s="14"/>
      <c r="G215" s="19"/>
      <c r="H215" s="16" t="str">
        <f>IF($C215="","",IFERROR(VLOOKUP($C215,Pacientes!$A$4:$D$63,4,0),""))</f>
        <v/>
      </c>
      <c r="I215" s="14"/>
      <c r="J215" s="16" t="str">
        <f>IF($A215="","",CHOOSE(WEEKDAY($A215),"dom","seg","ter","qua","qui","sex","sáb"))</f>
        <v/>
      </c>
    </row>
    <row r="216" spans="1:10" x14ac:dyDescent="0.35">
      <c r="A216" s="15"/>
      <c r="B216" s="18"/>
      <c r="C216" s="14"/>
      <c r="D216" s="14"/>
      <c r="E216" s="14"/>
      <c r="F216" s="14"/>
      <c r="G216" s="19"/>
      <c r="H216" s="16" t="str">
        <f>IF($C216="","",IFERROR(VLOOKUP($C216,Pacientes!$A$4:$D$63,4,0),""))</f>
        <v/>
      </c>
      <c r="I216" s="14"/>
      <c r="J216" s="16" t="str">
        <f>IF($A216="","",CHOOSE(WEEKDAY($A216),"dom","seg","ter","qua","qui","sex","sáb"))</f>
        <v/>
      </c>
    </row>
    <row r="217" spans="1:10" x14ac:dyDescent="0.35">
      <c r="A217" s="15"/>
      <c r="B217" s="18"/>
      <c r="C217" s="14"/>
      <c r="D217" s="14"/>
      <c r="E217" s="14"/>
      <c r="F217" s="14"/>
      <c r="G217" s="19"/>
      <c r="H217" s="16" t="str">
        <f>IF($C217="","",IFERROR(VLOOKUP($C217,Pacientes!$A$4:$D$63,4,0),""))</f>
        <v/>
      </c>
      <c r="I217" s="14"/>
      <c r="J217" s="16" t="str">
        <f>IF($A217="","",CHOOSE(WEEKDAY($A217),"dom","seg","ter","qua","qui","sex","sáb"))</f>
        <v/>
      </c>
    </row>
    <row r="218" spans="1:10" x14ac:dyDescent="0.35">
      <c r="A218" s="15"/>
      <c r="B218" s="18"/>
      <c r="C218" s="14"/>
      <c r="D218" s="14"/>
      <c r="E218" s="14"/>
      <c r="F218" s="14"/>
      <c r="G218" s="19"/>
      <c r="H218" s="16" t="str">
        <f>IF($C218="","",IFERROR(VLOOKUP($C218,Pacientes!$A$4:$D$63,4,0),""))</f>
        <v/>
      </c>
      <c r="I218" s="14"/>
      <c r="J218" s="16" t="str">
        <f>IF($A218="","",CHOOSE(WEEKDAY($A218),"dom","seg","ter","qua","qui","sex","sáb"))</f>
        <v/>
      </c>
    </row>
    <row r="219" spans="1:10" x14ac:dyDescent="0.35">
      <c r="A219" s="15"/>
      <c r="B219" s="18"/>
      <c r="C219" s="14"/>
      <c r="D219" s="14"/>
      <c r="E219" s="14"/>
      <c r="F219" s="14"/>
      <c r="G219" s="19"/>
      <c r="H219" s="16" t="str">
        <f>IF($C219="","",IFERROR(VLOOKUP($C219,Pacientes!$A$4:$D$63,4,0),""))</f>
        <v/>
      </c>
      <c r="I219" s="14"/>
      <c r="J219" s="16" t="str">
        <f>IF($A219="","",CHOOSE(WEEKDAY($A219),"dom","seg","ter","qua","qui","sex","sáb"))</f>
        <v/>
      </c>
    </row>
    <row r="220" spans="1:10" x14ac:dyDescent="0.35">
      <c r="A220" s="15"/>
      <c r="B220" s="18"/>
      <c r="C220" s="14"/>
      <c r="D220" s="14"/>
      <c r="E220" s="14"/>
      <c r="F220" s="14"/>
      <c r="G220" s="19"/>
      <c r="H220" s="16" t="str">
        <f>IF($C220="","",IFERROR(VLOOKUP($C220,Pacientes!$A$4:$D$63,4,0),""))</f>
        <v/>
      </c>
      <c r="I220" s="14"/>
      <c r="J220" s="16" t="str">
        <f>IF($A220="","",CHOOSE(WEEKDAY($A220),"dom","seg","ter","qua","qui","sex","sáb"))</f>
        <v/>
      </c>
    </row>
    <row r="221" spans="1:10" x14ac:dyDescent="0.35">
      <c r="A221" s="15"/>
      <c r="B221" s="18"/>
      <c r="C221" s="14"/>
      <c r="D221" s="14"/>
      <c r="E221" s="14"/>
      <c r="F221" s="14"/>
      <c r="G221" s="19"/>
      <c r="H221" s="16" t="str">
        <f>IF($C221="","",IFERROR(VLOOKUP($C221,Pacientes!$A$4:$D$63,4,0),""))</f>
        <v/>
      </c>
      <c r="I221" s="14"/>
      <c r="J221" s="16" t="str">
        <f>IF($A221="","",CHOOSE(WEEKDAY($A221),"dom","seg","ter","qua","qui","sex","sáb"))</f>
        <v/>
      </c>
    </row>
    <row r="222" spans="1:10" x14ac:dyDescent="0.35">
      <c r="A222" s="15"/>
      <c r="B222" s="18"/>
      <c r="C222" s="14"/>
      <c r="D222" s="14"/>
      <c r="E222" s="14"/>
      <c r="F222" s="14"/>
      <c r="G222" s="19"/>
      <c r="H222" s="16" t="str">
        <f>IF($C222="","",IFERROR(VLOOKUP($C222,Pacientes!$A$4:$D$63,4,0),""))</f>
        <v/>
      </c>
      <c r="I222" s="14"/>
      <c r="J222" s="16" t="str">
        <f>IF($A222="","",CHOOSE(WEEKDAY($A222),"dom","seg","ter","qua","qui","sex","sáb"))</f>
        <v/>
      </c>
    </row>
    <row r="223" spans="1:10" x14ac:dyDescent="0.35">
      <c r="A223" s="15"/>
      <c r="B223" s="18"/>
      <c r="C223" s="14"/>
      <c r="D223" s="14"/>
      <c r="E223" s="14"/>
      <c r="F223" s="14"/>
      <c r="G223" s="19"/>
      <c r="H223" s="16" t="str">
        <f>IF($C223="","",IFERROR(VLOOKUP($C223,Pacientes!$A$4:$D$63,4,0),""))</f>
        <v/>
      </c>
      <c r="I223" s="14"/>
      <c r="J223" s="16" t="str">
        <f>IF($A223="","",CHOOSE(WEEKDAY($A223),"dom","seg","ter","qua","qui","sex","sáb"))</f>
        <v/>
      </c>
    </row>
    <row r="224" spans="1:10" x14ac:dyDescent="0.35">
      <c r="A224" s="15"/>
      <c r="B224" s="18"/>
      <c r="C224" s="14"/>
      <c r="D224" s="14"/>
      <c r="E224" s="14"/>
      <c r="F224" s="14"/>
      <c r="G224" s="19"/>
      <c r="H224" s="16" t="str">
        <f>IF($C224="","",IFERROR(VLOOKUP($C224,Pacientes!$A$4:$D$63,4,0),""))</f>
        <v/>
      </c>
      <c r="I224" s="14"/>
      <c r="J224" s="16" t="str">
        <f>IF($A224="","",CHOOSE(WEEKDAY($A224),"dom","seg","ter","qua","qui","sex","sáb"))</f>
        <v/>
      </c>
    </row>
    <row r="225" spans="1:10" x14ac:dyDescent="0.35">
      <c r="A225" s="15"/>
      <c r="B225" s="18"/>
      <c r="C225" s="14"/>
      <c r="D225" s="14"/>
      <c r="E225" s="14"/>
      <c r="F225" s="14"/>
      <c r="G225" s="19"/>
      <c r="H225" s="16" t="str">
        <f>IF($C225="","",IFERROR(VLOOKUP($C225,Pacientes!$A$4:$D$63,4,0),""))</f>
        <v/>
      </c>
      <c r="I225" s="14"/>
      <c r="J225" s="16" t="str">
        <f>IF($A225="","",CHOOSE(WEEKDAY($A225),"dom","seg","ter","qua","qui","sex","sáb"))</f>
        <v/>
      </c>
    </row>
    <row r="226" spans="1:10" x14ac:dyDescent="0.35">
      <c r="A226" s="15"/>
      <c r="B226" s="18"/>
      <c r="C226" s="14"/>
      <c r="D226" s="14"/>
      <c r="E226" s="14"/>
      <c r="F226" s="14"/>
      <c r="G226" s="19"/>
      <c r="H226" s="16" t="str">
        <f>IF($C226="","",IFERROR(VLOOKUP($C226,Pacientes!$A$4:$D$63,4,0),""))</f>
        <v/>
      </c>
      <c r="I226" s="14"/>
      <c r="J226" s="16" t="str">
        <f>IF($A226="","",CHOOSE(WEEKDAY($A226),"dom","seg","ter","qua","qui","sex","sáb"))</f>
        <v/>
      </c>
    </row>
    <row r="227" spans="1:10" x14ac:dyDescent="0.35">
      <c r="A227" s="15"/>
      <c r="B227" s="18"/>
      <c r="C227" s="14"/>
      <c r="D227" s="14"/>
      <c r="E227" s="14"/>
      <c r="F227" s="14"/>
      <c r="G227" s="19"/>
      <c r="H227" s="16" t="str">
        <f>IF($C227="","",IFERROR(VLOOKUP($C227,Pacientes!$A$4:$D$63,4,0),""))</f>
        <v/>
      </c>
      <c r="I227" s="14"/>
      <c r="J227" s="16" t="str">
        <f>IF($A227="","",CHOOSE(WEEKDAY($A227),"dom","seg","ter","qua","qui","sex","sáb"))</f>
        <v/>
      </c>
    </row>
    <row r="228" spans="1:10" x14ac:dyDescent="0.35">
      <c r="A228" s="15"/>
      <c r="B228" s="18"/>
      <c r="C228" s="14"/>
      <c r="D228" s="14"/>
      <c r="E228" s="14"/>
      <c r="F228" s="14"/>
      <c r="G228" s="19"/>
      <c r="H228" s="16" t="str">
        <f>IF($C228="","",IFERROR(VLOOKUP($C228,Pacientes!$A$4:$D$63,4,0),""))</f>
        <v/>
      </c>
      <c r="I228" s="14"/>
      <c r="J228" s="16" t="str">
        <f>IF($A228="","",CHOOSE(WEEKDAY($A228),"dom","seg","ter","qua","qui","sex","sáb"))</f>
        <v/>
      </c>
    </row>
    <row r="229" spans="1:10" x14ac:dyDescent="0.35">
      <c r="A229" s="15"/>
      <c r="B229" s="18"/>
      <c r="C229" s="14"/>
      <c r="D229" s="14"/>
      <c r="E229" s="14"/>
      <c r="F229" s="14"/>
      <c r="G229" s="19"/>
      <c r="H229" s="16" t="str">
        <f>IF($C229="","",IFERROR(VLOOKUP($C229,Pacientes!$A$4:$D$63,4,0),""))</f>
        <v/>
      </c>
      <c r="I229" s="14"/>
      <c r="J229" s="16" t="str">
        <f>IF($A229="","",CHOOSE(WEEKDAY($A229),"dom","seg","ter","qua","qui","sex","sáb"))</f>
        <v/>
      </c>
    </row>
    <row r="230" spans="1:10" x14ac:dyDescent="0.35">
      <c r="A230" s="15"/>
      <c r="B230" s="18"/>
      <c r="C230" s="14"/>
      <c r="D230" s="14"/>
      <c r="E230" s="14"/>
      <c r="F230" s="14"/>
      <c r="G230" s="19"/>
      <c r="H230" s="16" t="str">
        <f>IF($C230="","",IFERROR(VLOOKUP($C230,Pacientes!$A$4:$D$63,4,0),""))</f>
        <v/>
      </c>
      <c r="I230" s="14"/>
      <c r="J230" s="16" t="str">
        <f>IF($A230="","",CHOOSE(WEEKDAY($A230),"dom","seg","ter","qua","qui","sex","sáb"))</f>
        <v/>
      </c>
    </row>
    <row r="231" spans="1:10" x14ac:dyDescent="0.35">
      <c r="A231" s="15"/>
      <c r="B231" s="18"/>
      <c r="C231" s="14"/>
      <c r="D231" s="14"/>
      <c r="E231" s="14"/>
      <c r="F231" s="14"/>
      <c r="G231" s="19"/>
      <c r="H231" s="16" t="str">
        <f>IF($C231="","",IFERROR(VLOOKUP($C231,Pacientes!$A$4:$D$63,4,0),""))</f>
        <v/>
      </c>
      <c r="I231" s="14"/>
      <c r="J231" s="16" t="str">
        <f>IF($A231="","",CHOOSE(WEEKDAY($A231),"dom","seg","ter","qua","qui","sex","sáb"))</f>
        <v/>
      </c>
    </row>
    <row r="232" spans="1:10" x14ac:dyDescent="0.35">
      <c r="A232" s="15"/>
      <c r="B232" s="18"/>
      <c r="C232" s="14"/>
      <c r="D232" s="14"/>
      <c r="E232" s="14"/>
      <c r="F232" s="14"/>
      <c r="G232" s="19"/>
      <c r="H232" s="16" t="str">
        <f>IF($C232="","",IFERROR(VLOOKUP($C232,Pacientes!$A$4:$D$63,4,0),""))</f>
        <v/>
      </c>
      <c r="I232" s="14"/>
      <c r="J232" s="16" t="str">
        <f>IF($A232="","",CHOOSE(WEEKDAY($A232),"dom","seg","ter","qua","qui","sex","sáb"))</f>
        <v/>
      </c>
    </row>
    <row r="233" spans="1:10" x14ac:dyDescent="0.35">
      <c r="A233" s="15"/>
      <c r="B233" s="18"/>
      <c r="C233" s="14"/>
      <c r="D233" s="14"/>
      <c r="E233" s="14"/>
      <c r="F233" s="14"/>
      <c r="G233" s="19"/>
      <c r="H233" s="16" t="str">
        <f>IF($C233="","",IFERROR(VLOOKUP($C233,Pacientes!$A$4:$D$63,4,0),""))</f>
        <v/>
      </c>
      <c r="I233" s="14"/>
      <c r="J233" s="16" t="str">
        <f>IF($A233="","",CHOOSE(WEEKDAY($A233),"dom","seg","ter","qua","qui","sex","sáb"))</f>
        <v/>
      </c>
    </row>
    <row r="234" spans="1:10" x14ac:dyDescent="0.35">
      <c r="A234" s="15"/>
      <c r="B234" s="18"/>
      <c r="C234" s="14"/>
      <c r="D234" s="14"/>
      <c r="E234" s="14"/>
      <c r="F234" s="14"/>
      <c r="G234" s="19"/>
      <c r="H234" s="16" t="str">
        <f>IF($C234="","",IFERROR(VLOOKUP($C234,Pacientes!$A$4:$D$63,4,0),""))</f>
        <v/>
      </c>
      <c r="I234" s="14"/>
      <c r="J234" s="16" t="str">
        <f>IF($A234="","",CHOOSE(WEEKDAY($A234),"dom","seg","ter","qua","qui","sex","sáb"))</f>
        <v/>
      </c>
    </row>
    <row r="235" spans="1:10" x14ac:dyDescent="0.35">
      <c r="A235" s="15"/>
      <c r="B235" s="18"/>
      <c r="C235" s="14"/>
      <c r="D235" s="14"/>
      <c r="E235" s="14"/>
      <c r="F235" s="14"/>
      <c r="G235" s="19"/>
      <c r="H235" s="16" t="str">
        <f>IF($C235="","",IFERROR(VLOOKUP($C235,Pacientes!$A$4:$D$63,4,0),""))</f>
        <v/>
      </c>
      <c r="I235" s="14"/>
      <c r="J235" s="16" t="str">
        <f>IF($A235="","",CHOOSE(WEEKDAY($A235),"dom","seg","ter","qua","qui","sex","sáb"))</f>
        <v/>
      </c>
    </row>
    <row r="236" spans="1:10" x14ac:dyDescent="0.35">
      <c r="A236" s="15"/>
      <c r="B236" s="18"/>
      <c r="C236" s="14"/>
      <c r="D236" s="14"/>
      <c r="E236" s="14"/>
      <c r="F236" s="14"/>
      <c r="G236" s="19"/>
      <c r="H236" s="16" t="str">
        <f>IF($C236="","",IFERROR(VLOOKUP($C236,Pacientes!$A$4:$D$63,4,0),""))</f>
        <v/>
      </c>
      <c r="I236" s="14"/>
      <c r="J236" s="16" t="str">
        <f>IF($A236="","",CHOOSE(WEEKDAY($A236),"dom","seg","ter","qua","qui","sex","sáb"))</f>
        <v/>
      </c>
    </row>
    <row r="237" spans="1:10" x14ac:dyDescent="0.35">
      <c r="A237" s="15"/>
      <c r="B237" s="18"/>
      <c r="C237" s="14"/>
      <c r="D237" s="14"/>
      <c r="E237" s="14"/>
      <c r="F237" s="14"/>
      <c r="G237" s="19"/>
      <c r="H237" s="16" t="str">
        <f>IF($C237="","",IFERROR(VLOOKUP($C237,Pacientes!$A$4:$D$63,4,0),""))</f>
        <v/>
      </c>
      <c r="I237" s="14"/>
      <c r="J237" s="16" t="str">
        <f>IF($A237="","",CHOOSE(WEEKDAY($A237),"dom","seg","ter","qua","qui","sex","sáb"))</f>
        <v/>
      </c>
    </row>
    <row r="238" spans="1:10" x14ac:dyDescent="0.35">
      <c r="A238" s="15"/>
      <c r="B238" s="18"/>
      <c r="C238" s="14"/>
      <c r="D238" s="14"/>
      <c r="E238" s="14"/>
      <c r="F238" s="14"/>
      <c r="G238" s="19"/>
      <c r="H238" s="16" t="str">
        <f>IF($C238="","",IFERROR(VLOOKUP($C238,Pacientes!$A$4:$D$63,4,0),""))</f>
        <v/>
      </c>
      <c r="I238" s="14"/>
      <c r="J238" s="16" t="str">
        <f>IF($A238="","",CHOOSE(WEEKDAY($A238),"dom","seg","ter","qua","qui","sex","sáb"))</f>
        <v/>
      </c>
    </row>
    <row r="239" spans="1:10" x14ac:dyDescent="0.35">
      <c r="A239" s="15"/>
      <c r="B239" s="18"/>
      <c r="C239" s="14"/>
      <c r="D239" s="14"/>
      <c r="E239" s="14"/>
      <c r="F239" s="14"/>
      <c r="G239" s="19"/>
      <c r="H239" s="16" t="str">
        <f>IF($C239="","",IFERROR(VLOOKUP($C239,Pacientes!$A$4:$D$63,4,0),""))</f>
        <v/>
      </c>
      <c r="I239" s="14"/>
      <c r="J239" s="16" t="str">
        <f>IF($A239="","",CHOOSE(WEEKDAY($A239),"dom","seg","ter","qua","qui","sex","sáb"))</f>
        <v/>
      </c>
    </row>
    <row r="240" spans="1:10" x14ac:dyDescent="0.35">
      <c r="A240" s="15"/>
      <c r="B240" s="18"/>
      <c r="C240" s="14"/>
      <c r="D240" s="14"/>
      <c r="E240" s="14"/>
      <c r="F240" s="14"/>
      <c r="G240" s="19"/>
      <c r="H240" s="16" t="str">
        <f>IF($C240="","",IFERROR(VLOOKUP($C240,Pacientes!$A$4:$D$63,4,0),""))</f>
        <v/>
      </c>
      <c r="I240" s="14"/>
      <c r="J240" s="16" t="str">
        <f>IF($A240="","",CHOOSE(WEEKDAY($A240),"dom","seg","ter","qua","qui","sex","sáb"))</f>
        <v/>
      </c>
    </row>
    <row r="241" spans="1:10" x14ac:dyDescent="0.35">
      <c r="A241" s="15"/>
      <c r="B241" s="18"/>
      <c r="C241" s="14"/>
      <c r="D241" s="14"/>
      <c r="E241" s="14"/>
      <c r="F241" s="14"/>
      <c r="G241" s="19"/>
      <c r="H241" s="16" t="str">
        <f>IF($C241="","",IFERROR(VLOOKUP($C241,Pacientes!$A$4:$D$63,4,0),""))</f>
        <v/>
      </c>
      <c r="I241" s="14"/>
      <c r="J241" s="16" t="str">
        <f>IF($A241="","",CHOOSE(WEEKDAY($A241),"dom","seg","ter","qua","qui","sex","sáb"))</f>
        <v/>
      </c>
    </row>
    <row r="242" spans="1:10" x14ac:dyDescent="0.35">
      <c r="A242" s="15"/>
      <c r="B242" s="18"/>
      <c r="C242" s="14"/>
      <c r="D242" s="14"/>
      <c r="E242" s="14"/>
      <c r="F242" s="14"/>
      <c r="G242" s="19"/>
      <c r="H242" s="16" t="str">
        <f>IF($C242="","",IFERROR(VLOOKUP($C242,Pacientes!$A$4:$D$63,4,0),""))</f>
        <v/>
      </c>
      <c r="I242" s="14"/>
      <c r="J242" s="16" t="str">
        <f>IF($A242="","",CHOOSE(WEEKDAY($A242),"dom","seg","ter","qua","qui","sex","sáb"))</f>
        <v/>
      </c>
    </row>
    <row r="243" spans="1:10" x14ac:dyDescent="0.35">
      <c r="A243" s="15"/>
      <c r="B243" s="18"/>
      <c r="C243" s="14"/>
      <c r="D243" s="14"/>
      <c r="E243" s="14"/>
      <c r="F243" s="14"/>
      <c r="G243" s="19"/>
      <c r="H243" s="16" t="str">
        <f>IF($C243="","",IFERROR(VLOOKUP($C243,Pacientes!$A$4:$D$63,4,0),""))</f>
        <v/>
      </c>
      <c r="I243" s="14"/>
      <c r="J243" s="16" t="str">
        <f>IF($A243="","",CHOOSE(WEEKDAY($A243),"dom","seg","ter","qua","qui","sex","sáb"))</f>
        <v/>
      </c>
    </row>
    <row r="244" spans="1:10" x14ac:dyDescent="0.35">
      <c r="A244" s="15"/>
      <c r="B244" s="18"/>
      <c r="C244" s="14"/>
      <c r="D244" s="14"/>
      <c r="E244" s="14"/>
      <c r="F244" s="14"/>
      <c r="G244" s="19"/>
      <c r="H244" s="16" t="str">
        <f>IF($C244="","",IFERROR(VLOOKUP($C244,Pacientes!$A$4:$D$63,4,0),""))</f>
        <v/>
      </c>
      <c r="I244" s="14"/>
      <c r="J244" s="16" t="str">
        <f>IF($A244="","",CHOOSE(WEEKDAY($A244),"dom","seg","ter","qua","qui","sex","sáb"))</f>
        <v/>
      </c>
    </row>
    <row r="245" spans="1:10" x14ac:dyDescent="0.35">
      <c r="A245" s="15"/>
      <c r="B245" s="18"/>
      <c r="C245" s="14"/>
      <c r="D245" s="14"/>
      <c r="E245" s="14"/>
      <c r="F245" s="14"/>
      <c r="G245" s="19"/>
      <c r="H245" s="16" t="str">
        <f>IF($C245="","",IFERROR(VLOOKUP($C245,Pacientes!$A$4:$D$63,4,0),""))</f>
        <v/>
      </c>
      <c r="I245" s="14"/>
      <c r="J245" s="16" t="str">
        <f>IF($A245="","",CHOOSE(WEEKDAY($A245),"dom","seg","ter","qua","qui","sex","sáb"))</f>
        <v/>
      </c>
    </row>
    <row r="246" spans="1:10" x14ac:dyDescent="0.35">
      <c r="A246" s="15"/>
      <c r="B246" s="18"/>
      <c r="C246" s="14"/>
      <c r="D246" s="14"/>
      <c r="E246" s="14"/>
      <c r="F246" s="14"/>
      <c r="G246" s="19"/>
      <c r="H246" s="16" t="str">
        <f>IF($C246="","",IFERROR(VLOOKUP($C246,Pacientes!$A$4:$D$63,4,0),""))</f>
        <v/>
      </c>
      <c r="I246" s="14"/>
      <c r="J246" s="16" t="str">
        <f>IF($A246="","",CHOOSE(WEEKDAY($A246),"dom","seg","ter","qua","qui","sex","sáb"))</f>
        <v/>
      </c>
    </row>
    <row r="247" spans="1:10" x14ac:dyDescent="0.35">
      <c r="A247" s="15"/>
      <c r="B247" s="18"/>
      <c r="C247" s="14"/>
      <c r="D247" s="14"/>
      <c r="E247" s="14"/>
      <c r="F247" s="14"/>
      <c r="G247" s="19"/>
      <c r="H247" s="16" t="str">
        <f>IF($C247="","",IFERROR(VLOOKUP($C247,Pacientes!$A$4:$D$63,4,0),""))</f>
        <v/>
      </c>
      <c r="I247" s="14"/>
      <c r="J247" s="16" t="str">
        <f>IF($A247="","",CHOOSE(WEEKDAY($A247),"dom","seg","ter","qua","qui","sex","sáb"))</f>
        <v/>
      </c>
    </row>
    <row r="248" spans="1:10" x14ac:dyDescent="0.35">
      <c r="A248" s="15"/>
      <c r="B248" s="18"/>
      <c r="C248" s="14"/>
      <c r="D248" s="14"/>
      <c r="E248" s="14"/>
      <c r="F248" s="14"/>
      <c r="G248" s="19"/>
      <c r="H248" s="16" t="str">
        <f>IF($C248="","",IFERROR(VLOOKUP($C248,Pacientes!$A$4:$D$63,4,0),""))</f>
        <v/>
      </c>
      <c r="I248" s="14"/>
      <c r="J248" s="16" t="str">
        <f>IF($A248="","",CHOOSE(WEEKDAY($A248),"dom","seg","ter","qua","qui","sex","sáb"))</f>
        <v/>
      </c>
    </row>
    <row r="249" spans="1:10" x14ac:dyDescent="0.35">
      <c r="A249" s="15"/>
      <c r="B249" s="18"/>
      <c r="C249" s="14"/>
      <c r="D249" s="14"/>
      <c r="E249" s="14"/>
      <c r="F249" s="14"/>
      <c r="G249" s="19"/>
      <c r="H249" s="16" t="str">
        <f>IF($C249="","",IFERROR(VLOOKUP($C249,Pacientes!$A$4:$D$63,4,0),""))</f>
        <v/>
      </c>
      <c r="I249" s="14"/>
      <c r="J249" s="16" t="str">
        <f>IF($A249="","",CHOOSE(WEEKDAY($A249),"dom","seg","ter","qua","qui","sex","sáb"))</f>
        <v/>
      </c>
    </row>
    <row r="250" spans="1:10" x14ac:dyDescent="0.35">
      <c r="A250" s="15"/>
      <c r="B250" s="18"/>
      <c r="C250" s="14"/>
      <c r="D250" s="14"/>
      <c r="E250" s="14"/>
      <c r="F250" s="14"/>
      <c r="G250" s="19"/>
      <c r="H250" s="16" t="str">
        <f>IF($C250="","",IFERROR(VLOOKUP($C250,Pacientes!$A$4:$D$63,4,0),""))</f>
        <v/>
      </c>
      <c r="I250" s="14"/>
      <c r="J250" s="16" t="str">
        <f>IF($A250="","",CHOOSE(WEEKDAY($A250),"dom","seg","ter","qua","qui","sex","sáb"))</f>
        <v/>
      </c>
    </row>
    <row r="251" spans="1:10" x14ac:dyDescent="0.35">
      <c r="A251" s="15"/>
      <c r="B251" s="18"/>
      <c r="C251" s="14"/>
      <c r="D251" s="14"/>
      <c r="E251" s="14"/>
      <c r="F251" s="14"/>
      <c r="G251" s="19"/>
      <c r="H251" s="16" t="str">
        <f>IF($C251="","",IFERROR(VLOOKUP($C251,Pacientes!$A$4:$D$63,4,0),""))</f>
        <v/>
      </c>
      <c r="I251" s="14"/>
      <c r="J251" s="16" t="str">
        <f>IF($A251="","",CHOOSE(WEEKDAY($A251),"dom","seg","ter","qua","qui","sex","sáb"))</f>
        <v/>
      </c>
    </row>
    <row r="252" spans="1:10" x14ac:dyDescent="0.35">
      <c r="A252" s="15"/>
      <c r="B252" s="18"/>
      <c r="C252" s="14"/>
      <c r="D252" s="14"/>
      <c r="E252" s="14"/>
      <c r="F252" s="14"/>
      <c r="G252" s="19"/>
      <c r="H252" s="16" t="str">
        <f>IF($C252="","",IFERROR(VLOOKUP($C252,Pacientes!$A$4:$D$63,4,0),""))</f>
        <v/>
      </c>
      <c r="I252" s="14"/>
      <c r="J252" s="16" t="str">
        <f>IF($A252="","",CHOOSE(WEEKDAY($A252),"dom","seg","ter","qua","qui","sex","sáb"))</f>
        <v/>
      </c>
    </row>
    <row r="253" spans="1:10" x14ac:dyDescent="0.35">
      <c r="A253" s="15"/>
      <c r="B253" s="18"/>
      <c r="C253" s="14"/>
      <c r="D253" s="14"/>
      <c r="E253" s="14"/>
      <c r="F253" s="14"/>
      <c r="G253" s="19"/>
      <c r="H253" s="16" t="str">
        <f>IF($C253="","",IFERROR(VLOOKUP($C253,Pacientes!$A$4:$D$63,4,0),""))</f>
        <v/>
      </c>
      <c r="I253" s="14"/>
      <c r="J253" s="16" t="str">
        <f>IF($A253="","",CHOOSE(WEEKDAY($A253),"dom","seg","ter","qua","qui","sex","sáb"))</f>
        <v/>
      </c>
    </row>
    <row r="254" spans="1:10" x14ac:dyDescent="0.35">
      <c r="A254" s="15"/>
      <c r="B254" s="18"/>
      <c r="C254" s="14"/>
      <c r="D254" s="14"/>
      <c r="E254" s="14"/>
      <c r="F254" s="14"/>
      <c r="G254" s="19"/>
      <c r="H254" s="16" t="str">
        <f>IF($C254="","",IFERROR(VLOOKUP($C254,Pacientes!$A$4:$D$63,4,0),""))</f>
        <v/>
      </c>
      <c r="I254" s="14"/>
      <c r="J254" s="16" t="str">
        <f>IF($A254="","",CHOOSE(WEEKDAY($A254),"dom","seg","ter","qua","qui","sex","sáb"))</f>
        <v/>
      </c>
    </row>
    <row r="255" spans="1:10" x14ac:dyDescent="0.35">
      <c r="A255" s="15"/>
      <c r="B255" s="18"/>
      <c r="C255" s="14"/>
      <c r="D255" s="14"/>
      <c r="E255" s="14"/>
      <c r="F255" s="14"/>
      <c r="G255" s="19"/>
      <c r="H255" s="16" t="str">
        <f>IF($C255="","",IFERROR(VLOOKUP($C255,Pacientes!$A$4:$D$63,4,0),""))</f>
        <v/>
      </c>
      <c r="I255" s="14"/>
      <c r="J255" s="16" t="str">
        <f>IF($A255="","",CHOOSE(WEEKDAY($A255),"dom","seg","ter","qua","qui","sex","sáb"))</f>
        <v/>
      </c>
    </row>
    <row r="256" spans="1:10" x14ac:dyDescent="0.35">
      <c r="A256" s="15"/>
      <c r="B256" s="18"/>
      <c r="C256" s="14"/>
      <c r="D256" s="14"/>
      <c r="E256" s="14"/>
      <c r="F256" s="14"/>
      <c r="G256" s="19"/>
      <c r="H256" s="16" t="str">
        <f>IF($C256="","",IFERROR(VLOOKUP($C256,Pacientes!$A$4:$D$63,4,0),""))</f>
        <v/>
      </c>
      <c r="I256" s="14"/>
      <c r="J256" s="16" t="str">
        <f>IF($A256="","",CHOOSE(WEEKDAY($A256),"dom","seg","ter","qua","qui","sex","sáb"))</f>
        <v/>
      </c>
    </row>
    <row r="257" spans="1:10" x14ac:dyDescent="0.35">
      <c r="A257" s="15"/>
      <c r="B257" s="18"/>
      <c r="C257" s="14"/>
      <c r="D257" s="14"/>
      <c r="E257" s="14"/>
      <c r="F257" s="14"/>
      <c r="G257" s="19"/>
      <c r="H257" s="16" t="str">
        <f>IF($C257="","",IFERROR(VLOOKUP($C257,Pacientes!$A$4:$D$63,4,0),""))</f>
        <v/>
      </c>
      <c r="I257" s="14"/>
      <c r="J257" s="16" t="str">
        <f>IF($A257="","",CHOOSE(WEEKDAY($A257),"dom","seg","ter","qua","qui","sex","sáb"))</f>
        <v/>
      </c>
    </row>
    <row r="258" spans="1:10" x14ac:dyDescent="0.35">
      <c r="A258" s="15"/>
      <c r="B258" s="18"/>
      <c r="C258" s="14"/>
      <c r="D258" s="14"/>
      <c r="E258" s="14"/>
      <c r="F258" s="14"/>
      <c r="G258" s="19"/>
      <c r="H258" s="16" t="str">
        <f>IF($C258="","",IFERROR(VLOOKUP($C258,Pacientes!$A$4:$D$63,4,0),""))</f>
        <v/>
      </c>
      <c r="I258" s="14"/>
      <c r="J258" s="16" t="str">
        <f>IF($A258="","",CHOOSE(WEEKDAY($A258),"dom","seg","ter","qua","qui","sex","sáb"))</f>
        <v/>
      </c>
    </row>
    <row r="259" spans="1:10" x14ac:dyDescent="0.35">
      <c r="A259" s="15"/>
      <c r="B259" s="18"/>
      <c r="C259" s="14"/>
      <c r="D259" s="14"/>
      <c r="E259" s="14"/>
      <c r="F259" s="14"/>
      <c r="G259" s="19"/>
      <c r="H259" s="16" t="str">
        <f>IF($C259="","",IFERROR(VLOOKUP($C259,Pacientes!$A$4:$D$63,4,0),""))</f>
        <v/>
      </c>
      <c r="I259" s="14"/>
      <c r="J259" s="16" t="str">
        <f>IF($A259="","",CHOOSE(WEEKDAY($A259),"dom","seg","ter","qua","qui","sex","sáb"))</f>
        <v/>
      </c>
    </row>
    <row r="260" spans="1:10" x14ac:dyDescent="0.35">
      <c r="A260" s="15"/>
      <c r="B260" s="18"/>
      <c r="C260" s="14"/>
      <c r="D260" s="14"/>
      <c r="E260" s="14"/>
      <c r="F260" s="14"/>
      <c r="G260" s="19"/>
      <c r="H260" s="16" t="str">
        <f>IF($C260="","",IFERROR(VLOOKUP($C260,Pacientes!$A$4:$D$63,4,0),""))</f>
        <v/>
      </c>
      <c r="I260" s="14"/>
      <c r="J260" s="16" t="str">
        <f>IF($A260="","",CHOOSE(WEEKDAY($A260),"dom","seg","ter","qua","qui","sex","sáb"))</f>
        <v/>
      </c>
    </row>
    <row r="261" spans="1:10" x14ac:dyDescent="0.35">
      <c r="A261" s="15"/>
      <c r="B261" s="18"/>
      <c r="C261" s="14"/>
      <c r="D261" s="14"/>
      <c r="E261" s="14"/>
      <c r="F261" s="14"/>
      <c r="G261" s="19"/>
      <c r="H261" s="16" t="str">
        <f>IF($C261="","",IFERROR(VLOOKUP($C261,Pacientes!$A$4:$D$63,4,0),""))</f>
        <v/>
      </c>
      <c r="I261" s="14"/>
      <c r="J261" s="16" t="str">
        <f>IF($A261="","",CHOOSE(WEEKDAY($A261),"dom","seg","ter","qua","qui","sex","sáb"))</f>
        <v/>
      </c>
    </row>
    <row r="262" spans="1:10" x14ac:dyDescent="0.35">
      <c r="A262" s="15"/>
      <c r="B262" s="18"/>
      <c r="C262" s="14"/>
      <c r="D262" s="14"/>
      <c r="E262" s="14"/>
      <c r="F262" s="14"/>
      <c r="G262" s="19"/>
      <c r="H262" s="16" t="str">
        <f>IF($C262="","",IFERROR(VLOOKUP($C262,Pacientes!$A$4:$D$63,4,0),""))</f>
        <v/>
      </c>
      <c r="I262" s="14"/>
      <c r="J262" s="16" t="str">
        <f>IF($A262="","",CHOOSE(WEEKDAY($A262),"dom","seg","ter","qua","qui","sex","sáb"))</f>
        <v/>
      </c>
    </row>
    <row r="263" spans="1:10" x14ac:dyDescent="0.35">
      <c r="A263" s="15"/>
      <c r="B263" s="18"/>
      <c r="C263" s="14"/>
      <c r="D263" s="14"/>
      <c r="E263" s="14"/>
      <c r="F263" s="14"/>
      <c r="G263" s="19"/>
      <c r="H263" s="16" t="str">
        <f>IF($C263="","",IFERROR(VLOOKUP($C263,Pacientes!$A$4:$D$63,4,0),""))</f>
        <v/>
      </c>
      <c r="I263" s="14"/>
      <c r="J263" s="16" t="str">
        <f>IF($A263="","",CHOOSE(WEEKDAY($A263),"dom","seg","ter","qua","qui","sex","sáb"))</f>
        <v/>
      </c>
    </row>
    <row r="264" spans="1:10" x14ac:dyDescent="0.35">
      <c r="A264" s="15"/>
      <c r="B264" s="18"/>
      <c r="C264" s="14"/>
      <c r="D264" s="14"/>
      <c r="E264" s="14"/>
      <c r="F264" s="14"/>
      <c r="G264" s="19"/>
      <c r="H264" s="16" t="str">
        <f>IF($C264="","",IFERROR(VLOOKUP($C264,Pacientes!$A$4:$D$63,4,0),""))</f>
        <v/>
      </c>
      <c r="I264" s="14"/>
      <c r="J264" s="16" t="str">
        <f>IF($A264="","",CHOOSE(WEEKDAY($A264),"dom","seg","ter","qua","qui","sex","sáb"))</f>
        <v/>
      </c>
    </row>
    <row r="265" spans="1:10" x14ac:dyDescent="0.35">
      <c r="A265" s="15"/>
      <c r="B265" s="18"/>
      <c r="C265" s="14"/>
      <c r="D265" s="14"/>
      <c r="E265" s="14"/>
      <c r="F265" s="14"/>
      <c r="G265" s="19"/>
      <c r="H265" s="16" t="str">
        <f>IF($C265="","",IFERROR(VLOOKUP($C265,Pacientes!$A$4:$D$63,4,0),""))</f>
        <v/>
      </c>
      <c r="I265" s="14"/>
      <c r="J265" s="16" t="str">
        <f>IF($A265="","",CHOOSE(WEEKDAY($A265),"dom","seg","ter","qua","qui","sex","sáb"))</f>
        <v/>
      </c>
    </row>
    <row r="266" spans="1:10" x14ac:dyDescent="0.35">
      <c r="A266" s="15"/>
      <c r="B266" s="18"/>
      <c r="C266" s="14"/>
      <c r="D266" s="14"/>
      <c r="E266" s="14"/>
      <c r="F266" s="14"/>
      <c r="G266" s="19"/>
      <c r="H266" s="16" t="str">
        <f>IF($C266="","",IFERROR(VLOOKUP($C266,Pacientes!$A$4:$D$63,4,0),""))</f>
        <v/>
      </c>
      <c r="I266" s="14"/>
      <c r="J266" s="16" t="str">
        <f>IF($A266="","",CHOOSE(WEEKDAY($A266),"dom","seg","ter","qua","qui","sex","sáb"))</f>
        <v/>
      </c>
    </row>
    <row r="267" spans="1:10" x14ac:dyDescent="0.35">
      <c r="A267" s="15"/>
      <c r="B267" s="18"/>
      <c r="C267" s="14"/>
      <c r="D267" s="14"/>
      <c r="E267" s="14"/>
      <c r="F267" s="14"/>
      <c r="G267" s="19"/>
      <c r="H267" s="16" t="str">
        <f>IF($C267="","",IFERROR(VLOOKUP($C267,Pacientes!$A$4:$D$63,4,0),""))</f>
        <v/>
      </c>
      <c r="I267" s="14"/>
      <c r="J267" s="16" t="str">
        <f>IF($A267="","",CHOOSE(WEEKDAY($A267),"dom","seg","ter","qua","qui","sex","sáb"))</f>
        <v/>
      </c>
    </row>
    <row r="268" spans="1:10" x14ac:dyDescent="0.35">
      <c r="A268" s="15"/>
      <c r="B268" s="18"/>
      <c r="C268" s="14"/>
      <c r="D268" s="14"/>
      <c r="E268" s="14"/>
      <c r="F268" s="14"/>
      <c r="G268" s="19"/>
      <c r="H268" s="16" t="str">
        <f>IF($C268="","",IFERROR(VLOOKUP($C268,Pacientes!$A$4:$D$63,4,0),""))</f>
        <v/>
      </c>
      <c r="I268" s="14"/>
      <c r="J268" s="16" t="str">
        <f>IF($A268="","",CHOOSE(WEEKDAY($A268),"dom","seg","ter","qua","qui","sex","sáb"))</f>
        <v/>
      </c>
    </row>
    <row r="269" spans="1:10" x14ac:dyDescent="0.35">
      <c r="A269" s="15"/>
      <c r="B269" s="18"/>
      <c r="C269" s="14"/>
      <c r="D269" s="14"/>
      <c r="E269" s="14"/>
      <c r="F269" s="14"/>
      <c r="G269" s="19"/>
      <c r="H269" s="16" t="str">
        <f>IF($C269="","",IFERROR(VLOOKUP($C269,Pacientes!$A$4:$D$63,4,0),""))</f>
        <v/>
      </c>
      <c r="I269" s="14"/>
      <c r="J269" s="16" t="str">
        <f>IF($A269="","",CHOOSE(WEEKDAY($A269),"dom","seg","ter","qua","qui","sex","sáb"))</f>
        <v/>
      </c>
    </row>
    <row r="270" spans="1:10" x14ac:dyDescent="0.35">
      <c r="A270" s="15"/>
      <c r="B270" s="18"/>
      <c r="C270" s="14"/>
      <c r="D270" s="14"/>
      <c r="E270" s="14"/>
      <c r="F270" s="14"/>
      <c r="G270" s="19"/>
      <c r="H270" s="16" t="str">
        <f>IF($C270="","",IFERROR(VLOOKUP($C270,Pacientes!$A$4:$D$63,4,0),""))</f>
        <v/>
      </c>
      <c r="I270" s="14"/>
      <c r="J270" s="16" t="str">
        <f>IF($A270="","",CHOOSE(WEEKDAY($A270),"dom","seg","ter","qua","qui","sex","sáb"))</f>
        <v/>
      </c>
    </row>
    <row r="271" spans="1:10" x14ac:dyDescent="0.35">
      <c r="A271" s="15"/>
      <c r="B271" s="18"/>
      <c r="C271" s="14"/>
      <c r="D271" s="14"/>
      <c r="E271" s="14"/>
      <c r="F271" s="14"/>
      <c r="G271" s="19"/>
      <c r="H271" s="16" t="str">
        <f>IF($C271="","",IFERROR(VLOOKUP($C271,Pacientes!$A$4:$D$63,4,0),""))</f>
        <v/>
      </c>
      <c r="I271" s="14"/>
      <c r="J271" s="16" t="str">
        <f>IF($A271="","",CHOOSE(WEEKDAY($A271),"dom","seg","ter","qua","qui","sex","sáb"))</f>
        <v/>
      </c>
    </row>
    <row r="272" spans="1:10" x14ac:dyDescent="0.35">
      <c r="A272" s="15"/>
      <c r="B272" s="18"/>
      <c r="C272" s="14"/>
      <c r="D272" s="14"/>
      <c r="E272" s="14"/>
      <c r="F272" s="14"/>
      <c r="G272" s="19"/>
      <c r="H272" s="16" t="str">
        <f>IF($C272="","",IFERROR(VLOOKUP($C272,Pacientes!$A$4:$D$63,4,0),""))</f>
        <v/>
      </c>
      <c r="I272" s="14"/>
      <c r="J272" s="16" t="str">
        <f>IF($A272="","",CHOOSE(WEEKDAY($A272),"dom","seg","ter","qua","qui","sex","sáb"))</f>
        <v/>
      </c>
    </row>
    <row r="273" spans="1:10" x14ac:dyDescent="0.35">
      <c r="A273" s="15"/>
      <c r="B273" s="18"/>
      <c r="C273" s="14"/>
      <c r="D273" s="14"/>
      <c r="E273" s="14"/>
      <c r="F273" s="14"/>
      <c r="G273" s="19"/>
      <c r="H273" s="16" t="str">
        <f>IF($C273="","",IFERROR(VLOOKUP($C273,Pacientes!$A$4:$D$63,4,0),""))</f>
        <v/>
      </c>
      <c r="I273" s="14"/>
      <c r="J273" s="16" t="str">
        <f>IF($A273="","",CHOOSE(WEEKDAY($A273),"dom","seg","ter","qua","qui","sex","sáb"))</f>
        <v/>
      </c>
    </row>
    <row r="274" spans="1:10" x14ac:dyDescent="0.35">
      <c r="A274" s="15"/>
      <c r="B274" s="18"/>
      <c r="C274" s="14"/>
      <c r="D274" s="14"/>
      <c r="E274" s="14"/>
      <c r="F274" s="14"/>
      <c r="G274" s="19"/>
      <c r="H274" s="16" t="str">
        <f>IF($C274="","",IFERROR(VLOOKUP($C274,Pacientes!$A$4:$D$63,4,0),""))</f>
        <v/>
      </c>
      <c r="I274" s="14"/>
      <c r="J274" s="16" t="str">
        <f>IF($A274="","",CHOOSE(WEEKDAY($A274),"dom","seg","ter","qua","qui","sex","sáb"))</f>
        <v/>
      </c>
    </row>
    <row r="275" spans="1:10" x14ac:dyDescent="0.35">
      <c r="A275" s="15"/>
      <c r="B275" s="18"/>
      <c r="C275" s="14"/>
      <c r="D275" s="14"/>
      <c r="E275" s="14"/>
      <c r="F275" s="14"/>
      <c r="G275" s="19"/>
      <c r="H275" s="16" t="str">
        <f>IF($C275="","",IFERROR(VLOOKUP($C275,Pacientes!$A$4:$D$63,4,0),""))</f>
        <v/>
      </c>
      <c r="I275" s="14"/>
      <c r="J275" s="16" t="str">
        <f>IF($A275="","",CHOOSE(WEEKDAY($A275),"dom","seg","ter","qua","qui","sex","sáb"))</f>
        <v/>
      </c>
    </row>
    <row r="276" spans="1:10" x14ac:dyDescent="0.35">
      <c r="A276" s="15"/>
      <c r="B276" s="18"/>
      <c r="C276" s="14"/>
      <c r="D276" s="14"/>
      <c r="E276" s="14"/>
      <c r="F276" s="14"/>
      <c r="G276" s="19"/>
      <c r="H276" s="16" t="str">
        <f>IF($C276="","",IFERROR(VLOOKUP($C276,Pacientes!$A$4:$D$63,4,0),""))</f>
        <v/>
      </c>
      <c r="I276" s="14"/>
      <c r="J276" s="16" t="str">
        <f>IF($A276="","",CHOOSE(WEEKDAY($A276),"dom","seg","ter","qua","qui","sex","sáb"))</f>
        <v/>
      </c>
    </row>
    <row r="277" spans="1:10" x14ac:dyDescent="0.35">
      <c r="A277" s="15"/>
      <c r="B277" s="18"/>
      <c r="C277" s="14"/>
      <c r="D277" s="14"/>
      <c r="E277" s="14"/>
      <c r="F277" s="14"/>
      <c r="G277" s="19"/>
      <c r="H277" s="16" t="str">
        <f>IF($C277="","",IFERROR(VLOOKUP($C277,Pacientes!$A$4:$D$63,4,0),""))</f>
        <v/>
      </c>
      <c r="I277" s="14"/>
      <c r="J277" s="16" t="str">
        <f>IF($A277="","",CHOOSE(WEEKDAY($A277),"dom","seg","ter","qua","qui","sex","sáb"))</f>
        <v/>
      </c>
    </row>
    <row r="278" spans="1:10" x14ac:dyDescent="0.35">
      <c r="A278" s="15"/>
      <c r="B278" s="18"/>
      <c r="C278" s="14"/>
      <c r="D278" s="14"/>
      <c r="E278" s="14"/>
      <c r="F278" s="14"/>
      <c r="G278" s="19"/>
      <c r="H278" s="16" t="str">
        <f>IF($C278="","",IFERROR(VLOOKUP($C278,Pacientes!$A$4:$D$63,4,0),""))</f>
        <v/>
      </c>
      <c r="I278" s="14"/>
      <c r="J278" s="16" t="str">
        <f>IF($A278="","",CHOOSE(WEEKDAY($A278),"dom","seg","ter","qua","qui","sex","sáb"))</f>
        <v/>
      </c>
    </row>
    <row r="279" spans="1:10" x14ac:dyDescent="0.35">
      <c r="A279" s="15"/>
      <c r="B279" s="18"/>
      <c r="C279" s="14"/>
      <c r="D279" s="14"/>
      <c r="E279" s="14"/>
      <c r="F279" s="14"/>
      <c r="G279" s="19"/>
      <c r="H279" s="16" t="str">
        <f>IF($C279="","",IFERROR(VLOOKUP($C279,Pacientes!$A$4:$D$63,4,0),""))</f>
        <v/>
      </c>
      <c r="I279" s="14"/>
      <c r="J279" s="16" t="str">
        <f>IF($A279="","",CHOOSE(WEEKDAY($A279),"dom","seg","ter","qua","qui","sex","sáb"))</f>
        <v/>
      </c>
    </row>
    <row r="280" spans="1:10" x14ac:dyDescent="0.35">
      <c r="A280" s="15"/>
      <c r="B280" s="18"/>
      <c r="C280" s="14"/>
      <c r="D280" s="14"/>
      <c r="E280" s="14"/>
      <c r="F280" s="14"/>
      <c r="G280" s="19"/>
      <c r="H280" s="16" t="str">
        <f>IF($C280="","",IFERROR(VLOOKUP($C280,Pacientes!$A$4:$D$63,4,0),""))</f>
        <v/>
      </c>
      <c r="I280" s="14"/>
      <c r="J280" s="16" t="str">
        <f>IF($A280="","",CHOOSE(WEEKDAY($A280),"dom","seg","ter","qua","qui","sex","sáb"))</f>
        <v/>
      </c>
    </row>
    <row r="281" spans="1:10" x14ac:dyDescent="0.35">
      <c r="A281" s="15"/>
      <c r="B281" s="18"/>
      <c r="C281" s="14"/>
      <c r="D281" s="14"/>
      <c r="E281" s="14"/>
      <c r="F281" s="14"/>
      <c r="G281" s="19"/>
      <c r="H281" s="16" t="str">
        <f>IF($C281="","",IFERROR(VLOOKUP($C281,Pacientes!$A$4:$D$63,4,0),""))</f>
        <v/>
      </c>
      <c r="I281" s="14"/>
      <c r="J281" s="16" t="str">
        <f>IF($A281="","",CHOOSE(WEEKDAY($A281),"dom","seg","ter","qua","qui","sex","sáb"))</f>
        <v/>
      </c>
    </row>
    <row r="282" spans="1:10" x14ac:dyDescent="0.35">
      <c r="A282" s="15"/>
      <c r="B282" s="18"/>
      <c r="C282" s="14"/>
      <c r="D282" s="14"/>
      <c r="E282" s="14"/>
      <c r="F282" s="14"/>
      <c r="G282" s="19"/>
      <c r="H282" s="16" t="str">
        <f>IF($C282="","",IFERROR(VLOOKUP($C282,Pacientes!$A$4:$D$63,4,0),""))</f>
        <v/>
      </c>
      <c r="I282" s="14"/>
      <c r="J282" s="16" t="str">
        <f>IF($A282="","",CHOOSE(WEEKDAY($A282),"dom","seg","ter","qua","qui","sex","sáb"))</f>
        <v/>
      </c>
    </row>
    <row r="283" spans="1:10" x14ac:dyDescent="0.35">
      <c r="A283" s="15"/>
      <c r="B283" s="18"/>
      <c r="C283" s="14"/>
      <c r="D283" s="14"/>
      <c r="E283" s="14"/>
      <c r="F283" s="14"/>
      <c r="G283" s="19"/>
      <c r="H283" s="16" t="str">
        <f>IF($C283="","",IFERROR(VLOOKUP($C283,Pacientes!$A$4:$D$63,4,0),""))</f>
        <v/>
      </c>
      <c r="I283" s="14"/>
      <c r="J283" s="16" t="str">
        <f>IF($A283="","",CHOOSE(WEEKDAY($A283),"dom","seg","ter","qua","qui","sex","sáb"))</f>
        <v/>
      </c>
    </row>
    <row r="284" spans="1:10" x14ac:dyDescent="0.35">
      <c r="A284" s="15"/>
      <c r="B284" s="18"/>
      <c r="C284" s="14"/>
      <c r="D284" s="14"/>
      <c r="E284" s="14"/>
      <c r="F284" s="14"/>
      <c r="G284" s="19"/>
      <c r="H284" s="16" t="str">
        <f>IF($C284="","",IFERROR(VLOOKUP($C284,Pacientes!$A$4:$D$63,4,0),""))</f>
        <v/>
      </c>
      <c r="I284" s="14"/>
      <c r="J284" s="16" t="str">
        <f>IF($A284="","",CHOOSE(WEEKDAY($A284),"dom","seg","ter","qua","qui","sex","sáb"))</f>
        <v/>
      </c>
    </row>
    <row r="285" spans="1:10" x14ac:dyDescent="0.35">
      <c r="A285" s="15"/>
      <c r="B285" s="18"/>
      <c r="C285" s="14"/>
      <c r="D285" s="14"/>
      <c r="E285" s="14"/>
      <c r="F285" s="14"/>
      <c r="G285" s="19"/>
      <c r="H285" s="16" t="str">
        <f>IF($C285="","",IFERROR(VLOOKUP($C285,Pacientes!$A$4:$D$63,4,0),""))</f>
        <v/>
      </c>
      <c r="I285" s="14"/>
      <c r="J285" s="16" t="str">
        <f>IF($A285="","",CHOOSE(WEEKDAY($A285),"dom","seg","ter","qua","qui","sex","sáb"))</f>
        <v/>
      </c>
    </row>
    <row r="286" spans="1:10" x14ac:dyDescent="0.35">
      <c r="A286" s="15"/>
      <c r="B286" s="18"/>
      <c r="C286" s="14"/>
      <c r="D286" s="14"/>
      <c r="E286" s="14"/>
      <c r="F286" s="14"/>
      <c r="G286" s="19"/>
      <c r="H286" s="16" t="str">
        <f>IF($C286="","",IFERROR(VLOOKUP($C286,Pacientes!$A$4:$D$63,4,0),""))</f>
        <v/>
      </c>
      <c r="I286" s="14"/>
      <c r="J286" s="16" t="str">
        <f>IF($A286="","",CHOOSE(WEEKDAY($A286),"dom","seg","ter","qua","qui","sex","sáb"))</f>
        <v/>
      </c>
    </row>
    <row r="287" spans="1:10" x14ac:dyDescent="0.35">
      <c r="A287" s="15"/>
      <c r="B287" s="18"/>
      <c r="C287" s="14"/>
      <c r="D287" s="14"/>
      <c r="E287" s="14"/>
      <c r="F287" s="14"/>
      <c r="G287" s="19"/>
      <c r="H287" s="16" t="str">
        <f>IF($C287="","",IFERROR(VLOOKUP($C287,Pacientes!$A$4:$D$63,4,0),""))</f>
        <v/>
      </c>
      <c r="I287" s="14"/>
      <c r="J287" s="16" t="str">
        <f>IF($A287="","",CHOOSE(WEEKDAY($A287),"dom","seg","ter","qua","qui","sex","sáb"))</f>
        <v/>
      </c>
    </row>
    <row r="288" spans="1:10" x14ac:dyDescent="0.35">
      <c r="A288" s="15"/>
      <c r="B288" s="18"/>
      <c r="C288" s="14"/>
      <c r="D288" s="14"/>
      <c r="E288" s="14"/>
      <c r="F288" s="14"/>
      <c r="G288" s="19"/>
      <c r="H288" s="16" t="str">
        <f>IF($C288="","",IFERROR(VLOOKUP($C288,Pacientes!$A$4:$D$63,4,0),""))</f>
        <v/>
      </c>
      <c r="I288" s="14"/>
      <c r="J288" s="16" t="str">
        <f>IF($A288="","",CHOOSE(WEEKDAY($A288),"dom","seg","ter","qua","qui","sex","sáb"))</f>
        <v/>
      </c>
    </row>
    <row r="289" spans="1:10" x14ac:dyDescent="0.35">
      <c r="A289" s="15"/>
      <c r="B289" s="18"/>
      <c r="C289" s="14"/>
      <c r="D289" s="14"/>
      <c r="E289" s="14"/>
      <c r="F289" s="14"/>
      <c r="G289" s="19"/>
      <c r="H289" s="16" t="str">
        <f>IF($C289="","",IFERROR(VLOOKUP($C289,Pacientes!$A$4:$D$63,4,0),""))</f>
        <v/>
      </c>
      <c r="I289" s="14"/>
      <c r="J289" s="16" t="str">
        <f>IF($A289="","",CHOOSE(WEEKDAY($A289),"dom","seg","ter","qua","qui","sex","sáb"))</f>
        <v/>
      </c>
    </row>
    <row r="290" spans="1:10" x14ac:dyDescent="0.35">
      <c r="A290" s="15"/>
      <c r="B290" s="18"/>
      <c r="C290" s="14"/>
      <c r="D290" s="14"/>
      <c r="E290" s="14"/>
      <c r="F290" s="14"/>
      <c r="G290" s="19"/>
      <c r="H290" s="16" t="str">
        <f>IF($C290="","",IFERROR(VLOOKUP($C290,Pacientes!$A$4:$D$63,4,0),""))</f>
        <v/>
      </c>
      <c r="I290" s="14"/>
      <c r="J290" s="16" t="str">
        <f>IF($A290="","",CHOOSE(WEEKDAY($A290),"dom","seg","ter","qua","qui","sex","sáb"))</f>
        <v/>
      </c>
    </row>
    <row r="291" spans="1:10" x14ac:dyDescent="0.35">
      <c r="A291" s="15"/>
      <c r="B291" s="18"/>
      <c r="C291" s="14"/>
      <c r="D291" s="14"/>
      <c r="E291" s="14"/>
      <c r="F291" s="14"/>
      <c r="G291" s="19"/>
      <c r="H291" s="16" t="str">
        <f>IF($C291="","",IFERROR(VLOOKUP($C291,Pacientes!$A$4:$D$63,4,0),""))</f>
        <v/>
      </c>
      <c r="I291" s="14"/>
      <c r="J291" s="16" t="str">
        <f>IF($A291="","",CHOOSE(WEEKDAY($A291),"dom","seg","ter","qua","qui","sex","sáb"))</f>
        <v/>
      </c>
    </row>
    <row r="292" spans="1:10" x14ac:dyDescent="0.35">
      <c r="A292" s="15"/>
      <c r="B292" s="18"/>
      <c r="C292" s="14"/>
      <c r="D292" s="14"/>
      <c r="E292" s="14"/>
      <c r="F292" s="14"/>
      <c r="G292" s="19"/>
      <c r="H292" s="16" t="str">
        <f>IF($C292="","",IFERROR(VLOOKUP($C292,Pacientes!$A$4:$D$63,4,0),""))</f>
        <v/>
      </c>
      <c r="I292" s="14"/>
      <c r="J292" s="16" t="str">
        <f>IF($A292="","",CHOOSE(WEEKDAY($A292),"dom","seg","ter","qua","qui","sex","sáb"))</f>
        <v/>
      </c>
    </row>
    <row r="293" spans="1:10" x14ac:dyDescent="0.35">
      <c r="A293" s="15"/>
      <c r="B293" s="18"/>
      <c r="C293" s="14"/>
      <c r="D293" s="14"/>
      <c r="E293" s="14"/>
      <c r="F293" s="14"/>
      <c r="G293" s="19"/>
      <c r="H293" s="16" t="str">
        <f>IF($C293="","",IFERROR(VLOOKUP($C293,Pacientes!$A$4:$D$63,4,0),""))</f>
        <v/>
      </c>
      <c r="I293" s="14"/>
      <c r="J293" s="16" t="str">
        <f>IF($A293="","",CHOOSE(WEEKDAY($A293),"dom","seg","ter","qua","qui","sex","sáb"))</f>
        <v/>
      </c>
    </row>
    <row r="294" spans="1:10" x14ac:dyDescent="0.35">
      <c r="A294" s="15"/>
      <c r="B294" s="18"/>
      <c r="C294" s="14"/>
      <c r="D294" s="14"/>
      <c r="E294" s="14"/>
      <c r="F294" s="14"/>
      <c r="G294" s="19"/>
      <c r="H294" s="16" t="str">
        <f>IF($C294="","",IFERROR(VLOOKUP($C294,Pacientes!$A$4:$D$63,4,0),""))</f>
        <v/>
      </c>
      <c r="I294" s="14"/>
      <c r="J294" s="16" t="str">
        <f>IF($A294="","",CHOOSE(WEEKDAY($A294),"dom","seg","ter","qua","qui","sex","sáb"))</f>
        <v/>
      </c>
    </row>
    <row r="295" spans="1:10" x14ac:dyDescent="0.35">
      <c r="A295" s="15"/>
      <c r="B295" s="18"/>
      <c r="C295" s="14"/>
      <c r="D295" s="14"/>
      <c r="E295" s="14"/>
      <c r="F295" s="14"/>
      <c r="G295" s="19"/>
      <c r="H295" s="16" t="str">
        <f>IF($C295="","",IFERROR(VLOOKUP($C295,Pacientes!$A$4:$D$63,4,0),""))</f>
        <v/>
      </c>
      <c r="I295" s="14"/>
      <c r="J295" s="16" t="str">
        <f>IF($A295="","",CHOOSE(WEEKDAY($A295),"dom","seg","ter","qua","qui","sex","sáb"))</f>
        <v/>
      </c>
    </row>
    <row r="296" spans="1:10" x14ac:dyDescent="0.35">
      <c r="A296" s="15"/>
      <c r="B296" s="18"/>
      <c r="C296" s="14"/>
      <c r="D296" s="14"/>
      <c r="E296" s="14"/>
      <c r="F296" s="14"/>
      <c r="G296" s="19"/>
      <c r="H296" s="16" t="str">
        <f>IF($C296="","",IFERROR(VLOOKUP($C296,Pacientes!$A$4:$D$63,4,0),""))</f>
        <v/>
      </c>
      <c r="I296" s="14"/>
      <c r="J296" s="16" t="str">
        <f>IF($A296="","",CHOOSE(WEEKDAY($A296),"dom","seg","ter","qua","qui","sex","sáb"))</f>
        <v/>
      </c>
    </row>
    <row r="297" spans="1:10" x14ac:dyDescent="0.35">
      <c r="A297" s="15"/>
      <c r="B297" s="18"/>
      <c r="C297" s="14"/>
      <c r="D297" s="14"/>
      <c r="E297" s="14"/>
      <c r="F297" s="14"/>
      <c r="G297" s="19"/>
      <c r="H297" s="16" t="str">
        <f>IF($C297="","",IFERROR(VLOOKUP($C297,Pacientes!$A$4:$D$63,4,0),""))</f>
        <v/>
      </c>
      <c r="I297" s="14"/>
      <c r="J297" s="16" t="str">
        <f>IF($A297="","",CHOOSE(WEEKDAY($A297),"dom","seg","ter","qua","qui","sex","sáb"))</f>
        <v/>
      </c>
    </row>
    <row r="298" spans="1:10" x14ac:dyDescent="0.35">
      <c r="A298" s="15"/>
      <c r="B298" s="18"/>
      <c r="C298" s="14"/>
      <c r="D298" s="14"/>
      <c r="E298" s="14"/>
      <c r="F298" s="14"/>
      <c r="G298" s="19"/>
      <c r="H298" s="16" t="str">
        <f>IF($C298="","",IFERROR(VLOOKUP($C298,Pacientes!$A$4:$D$63,4,0),""))</f>
        <v/>
      </c>
      <c r="I298" s="14"/>
      <c r="J298" s="16" t="str">
        <f>IF($A298="","",CHOOSE(WEEKDAY($A298),"dom","seg","ter","qua","qui","sex","sáb"))</f>
        <v/>
      </c>
    </row>
    <row r="299" spans="1:10" x14ac:dyDescent="0.35">
      <c r="A299" s="15"/>
      <c r="B299" s="18"/>
      <c r="C299" s="14"/>
      <c r="D299" s="14"/>
      <c r="E299" s="14"/>
      <c r="F299" s="14"/>
      <c r="G299" s="19"/>
      <c r="H299" s="16" t="str">
        <f>IF($C299="","",IFERROR(VLOOKUP($C299,Pacientes!$A$4:$D$63,4,0),""))</f>
        <v/>
      </c>
      <c r="I299" s="14"/>
      <c r="J299" s="16" t="str">
        <f>IF($A299="","",CHOOSE(WEEKDAY($A299),"dom","seg","ter","qua","qui","sex","sáb"))</f>
        <v/>
      </c>
    </row>
    <row r="300" spans="1:10" x14ac:dyDescent="0.35">
      <c r="A300" s="15"/>
      <c r="B300" s="18"/>
      <c r="C300" s="14"/>
      <c r="D300" s="14"/>
      <c r="E300" s="14"/>
      <c r="F300" s="14"/>
      <c r="G300" s="19"/>
      <c r="H300" s="16" t="str">
        <f>IF($C300="","",IFERROR(VLOOKUP($C300,Pacientes!$A$4:$D$63,4,0),""))</f>
        <v/>
      </c>
      <c r="I300" s="14"/>
      <c r="J300" s="16" t="str">
        <f>IF($A300="","",CHOOSE(WEEKDAY($A300),"dom","seg","ter","qua","qui","sex","sáb"))</f>
        <v/>
      </c>
    </row>
    <row r="301" spans="1:10" x14ac:dyDescent="0.35">
      <c r="A301" s="15"/>
      <c r="B301" s="18"/>
      <c r="C301" s="14"/>
      <c r="D301" s="14"/>
      <c r="E301" s="14"/>
      <c r="F301" s="14"/>
      <c r="G301" s="19"/>
      <c r="H301" s="16" t="str">
        <f>IF($C301="","",IFERROR(VLOOKUP($C301,Pacientes!$A$4:$D$63,4,0),""))</f>
        <v/>
      </c>
      <c r="I301" s="14"/>
      <c r="J301" s="16" t="str">
        <f>IF($A301="","",CHOOSE(WEEKDAY($A301),"dom","seg","ter","qua","qui","sex","sáb"))</f>
        <v/>
      </c>
    </row>
    <row r="302" spans="1:10" x14ac:dyDescent="0.35">
      <c r="A302" s="15"/>
      <c r="B302" s="18"/>
      <c r="C302" s="14"/>
      <c r="D302" s="14"/>
      <c r="E302" s="14"/>
      <c r="F302" s="14"/>
      <c r="G302" s="19"/>
      <c r="H302" s="16" t="str">
        <f>IF($C302="","",IFERROR(VLOOKUP($C302,Pacientes!$A$4:$D$63,4,0),""))</f>
        <v/>
      </c>
      <c r="I302" s="14"/>
      <c r="J302" s="16" t="str">
        <f>IF($A302="","",CHOOSE(WEEKDAY($A302),"dom","seg","ter","qua","qui","sex","sáb"))</f>
        <v/>
      </c>
    </row>
    <row r="303" spans="1:10" x14ac:dyDescent="0.35">
      <c r="A303" s="15"/>
      <c r="B303" s="18"/>
      <c r="C303" s="14"/>
      <c r="D303" s="14"/>
      <c r="E303" s="14"/>
      <c r="F303" s="14"/>
      <c r="G303" s="19"/>
      <c r="H303" s="16" t="str">
        <f>IF($C303="","",IFERROR(VLOOKUP($C303,Pacientes!$A$4:$D$63,4,0),""))</f>
        <v/>
      </c>
      <c r="I303" s="14"/>
      <c r="J303" s="16" t="str">
        <f>IF($A303="","",CHOOSE(WEEKDAY($A303),"dom","seg","ter","qua","qui","sex","sáb"))</f>
        <v/>
      </c>
    </row>
    <row r="304" spans="1:10" x14ac:dyDescent="0.35">
      <c r="A304" s="15"/>
      <c r="B304" s="18"/>
      <c r="C304" s="14"/>
      <c r="D304" s="14"/>
      <c r="E304" s="14"/>
      <c r="F304" s="14"/>
      <c r="G304" s="19"/>
      <c r="H304" s="16" t="str">
        <f>IF($C304="","",IFERROR(VLOOKUP($C304,Pacientes!$A$4:$D$63,4,0),""))</f>
        <v/>
      </c>
      <c r="I304" s="14"/>
      <c r="J304" s="16" t="str">
        <f>IF($A304="","",CHOOSE(WEEKDAY($A304),"dom","seg","ter","qua","qui","sex","sáb"))</f>
        <v/>
      </c>
    </row>
    <row r="305" spans="1:10" x14ac:dyDescent="0.35">
      <c r="A305" s="15"/>
      <c r="B305" s="18"/>
      <c r="C305" s="14"/>
      <c r="D305" s="14"/>
      <c r="E305" s="14"/>
      <c r="F305" s="14"/>
      <c r="G305" s="19"/>
      <c r="H305" s="16" t="str">
        <f>IF($C305="","",IFERROR(VLOOKUP($C305,Pacientes!$A$4:$D$63,4,0),""))</f>
        <v/>
      </c>
      <c r="I305" s="14"/>
      <c r="J305" s="16" t="str">
        <f>IF($A305="","",CHOOSE(WEEKDAY($A305),"dom","seg","ter","qua","qui","sex","sáb"))</f>
        <v/>
      </c>
    </row>
    <row r="306" spans="1:10" x14ac:dyDescent="0.35">
      <c r="A306" s="15"/>
      <c r="B306" s="18"/>
      <c r="C306" s="14"/>
      <c r="D306" s="14"/>
      <c r="E306" s="14"/>
      <c r="F306" s="14"/>
      <c r="G306" s="19"/>
      <c r="H306" s="16" t="str">
        <f>IF($C306="","",IFERROR(VLOOKUP($C306,Pacientes!$A$4:$D$63,4,0),""))</f>
        <v/>
      </c>
      <c r="I306" s="14"/>
      <c r="J306" s="16" t="str">
        <f>IF($A306="","",CHOOSE(WEEKDAY($A306),"dom","seg","ter","qua","qui","sex","sáb"))</f>
        <v/>
      </c>
    </row>
    <row r="307" spans="1:10" x14ac:dyDescent="0.35">
      <c r="A307" s="15"/>
      <c r="B307" s="18"/>
      <c r="C307" s="14"/>
      <c r="D307" s="14"/>
      <c r="E307" s="14"/>
      <c r="F307" s="14"/>
      <c r="G307" s="19"/>
      <c r="H307" s="16" t="str">
        <f>IF($C307="","",IFERROR(VLOOKUP($C307,Pacientes!$A$4:$D$63,4,0),""))</f>
        <v/>
      </c>
      <c r="I307" s="14"/>
      <c r="J307" s="16" t="str">
        <f>IF($A307="","",CHOOSE(WEEKDAY($A307),"dom","seg","ter","qua","qui","sex","sáb"))</f>
        <v/>
      </c>
    </row>
    <row r="308" spans="1:10" x14ac:dyDescent="0.35">
      <c r="A308" s="15"/>
      <c r="B308" s="18"/>
      <c r="C308" s="14"/>
      <c r="D308" s="14"/>
      <c r="E308" s="14"/>
      <c r="F308" s="14"/>
      <c r="G308" s="19"/>
      <c r="H308" s="16" t="str">
        <f>IF($C308="","",IFERROR(VLOOKUP($C308,Pacientes!$A$4:$D$63,4,0),""))</f>
        <v/>
      </c>
      <c r="I308" s="14"/>
      <c r="J308" s="16" t="str">
        <f>IF($A308="","",CHOOSE(WEEKDAY($A308),"dom","seg","ter","qua","qui","sex","sáb"))</f>
        <v/>
      </c>
    </row>
    <row r="309" spans="1:10" x14ac:dyDescent="0.35">
      <c r="A309" s="15"/>
      <c r="B309" s="18"/>
      <c r="C309" s="14"/>
      <c r="D309" s="14"/>
      <c r="E309" s="14"/>
      <c r="F309" s="14"/>
      <c r="G309" s="19"/>
      <c r="H309" s="16" t="str">
        <f>IF($C309="","",IFERROR(VLOOKUP($C309,Pacientes!$A$4:$D$63,4,0),""))</f>
        <v/>
      </c>
      <c r="I309" s="14"/>
      <c r="J309" s="16" t="str">
        <f>IF($A309="","",CHOOSE(WEEKDAY($A309),"dom","seg","ter","qua","qui","sex","sáb"))</f>
        <v/>
      </c>
    </row>
    <row r="310" spans="1:10" x14ac:dyDescent="0.35">
      <c r="A310" s="15"/>
      <c r="B310" s="18"/>
      <c r="C310" s="14"/>
      <c r="D310" s="14"/>
      <c r="E310" s="14"/>
      <c r="F310" s="14"/>
      <c r="G310" s="19"/>
      <c r="H310" s="16" t="str">
        <f>IF($C310="","",IFERROR(VLOOKUP($C310,Pacientes!$A$4:$D$63,4,0),""))</f>
        <v/>
      </c>
      <c r="I310" s="14"/>
      <c r="J310" s="16" t="str">
        <f>IF($A310="","",CHOOSE(WEEKDAY($A310),"dom","seg","ter","qua","qui","sex","sáb"))</f>
        <v/>
      </c>
    </row>
    <row r="311" spans="1:10" x14ac:dyDescent="0.35">
      <c r="A311" s="15"/>
      <c r="B311" s="18"/>
      <c r="C311" s="14"/>
      <c r="D311" s="14"/>
      <c r="E311" s="14"/>
      <c r="F311" s="14"/>
      <c r="G311" s="19"/>
      <c r="H311" s="16" t="str">
        <f>IF($C311="","",IFERROR(VLOOKUP($C311,Pacientes!$A$4:$D$63,4,0),""))</f>
        <v/>
      </c>
      <c r="I311" s="14"/>
      <c r="J311" s="16" t="str">
        <f>IF($A311="","",CHOOSE(WEEKDAY($A311),"dom","seg","ter","qua","qui","sex","sáb"))</f>
        <v/>
      </c>
    </row>
    <row r="312" spans="1:10" x14ac:dyDescent="0.35">
      <c r="A312" s="15"/>
      <c r="B312" s="18"/>
      <c r="C312" s="14"/>
      <c r="D312" s="14"/>
      <c r="E312" s="14"/>
      <c r="F312" s="14"/>
      <c r="G312" s="19"/>
      <c r="H312" s="16" t="str">
        <f>IF($C312="","",IFERROR(VLOOKUP($C312,Pacientes!$A$4:$D$63,4,0),""))</f>
        <v/>
      </c>
      <c r="I312" s="14"/>
      <c r="J312" s="16" t="str">
        <f>IF($A312="","",CHOOSE(WEEKDAY($A312),"dom","seg","ter","qua","qui","sex","sáb"))</f>
        <v/>
      </c>
    </row>
    <row r="313" spans="1:10" x14ac:dyDescent="0.35">
      <c r="A313" s="15"/>
      <c r="B313" s="18"/>
      <c r="C313" s="14"/>
      <c r="D313" s="14"/>
      <c r="E313" s="14"/>
      <c r="F313" s="14"/>
      <c r="G313" s="19"/>
      <c r="H313" s="16" t="str">
        <f>IF($C313="","",IFERROR(VLOOKUP($C313,Pacientes!$A$4:$D$63,4,0),""))</f>
        <v/>
      </c>
      <c r="I313" s="14"/>
      <c r="J313" s="16" t="str">
        <f>IF($A313="","",CHOOSE(WEEKDAY($A313),"dom","seg","ter","qua","qui","sex","sáb"))</f>
        <v/>
      </c>
    </row>
    <row r="314" spans="1:10" x14ac:dyDescent="0.35">
      <c r="A314" s="15"/>
      <c r="B314" s="18"/>
      <c r="C314" s="14"/>
      <c r="D314" s="14"/>
      <c r="E314" s="14"/>
      <c r="F314" s="14"/>
      <c r="G314" s="19"/>
      <c r="H314" s="16" t="str">
        <f>IF($C314="","",IFERROR(VLOOKUP($C314,Pacientes!$A$4:$D$63,4,0),""))</f>
        <v/>
      </c>
      <c r="I314" s="14"/>
      <c r="J314" s="16" t="str">
        <f>IF($A314="","",CHOOSE(WEEKDAY($A314),"dom","seg","ter","qua","qui","sex","sáb"))</f>
        <v/>
      </c>
    </row>
    <row r="315" spans="1:10" x14ac:dyDescent="0.35">
      <c r="A315" s="15"/>
      <c r="B315" s="18"/>
      <c r="C315" s="14"/>
      <c r="D315" s="14"/>
      <c r="E315" s="14"/>
      <c r="F315" s="14"/>
      <c r="G315" s="19"/>
      <c r="H315" s="16" t="str">
        <f>IF($C315="","",IFERROR(VLOOKUP($C315,Pacientes!$A$4:$D$63,4,0),""))</f>
        <v/>
      </c>
      <c r="I315" s="14"/>
      <c r="J315" s="16" t="str">
        <f>IF($A315="","",CHOOSE(WEEKDAY($A315),"dom","seg","ter","qua","qui","sex","sáb"))</f>
        <v/>
      </c>
    </row>
    <row r="316" spans="1:10" x14ac:dyDescent="0.35">
      <c r="A316" s="15"/>
      <c r="B316" s="18"/>
      <c r="C316" s="14"/>
      <c r="D316" s="14"/>
      <c r="E316" s="14"/>
      <c r="F316" s="14"/>
      <c r="G316" s="19"/>
      <c r="H316" s="16" t="str">
        <f>IF($C316="","",IFERROR(VLOOKUP($C316,Pacientes!$A$4:$D$63,4,0),""))</f>
        <v/>
      </c>
      <c r="I316" s="14"/>
      <c r="J316" s="16" t="str">
        <f>IF($A316="","",CHOOSE(WEEKDAY($A316),"dom","seg","ter","qua","qui","sex","sáb"))</f>
        <v/>
      </c>
    </row>
    <row r="317" spans="1:10" x14ac:dyDescent="0.35">
      <c r="A317" s="15"/>
      <c r="B317" s="18"/>
      <c r="C317" s="14"/>
      <c r="D317" s="14"/>
      <c r="E317" s="14"/>
      <c r="F317" s="14"/>
      <c r="G317" s="19"/>
      <c r="H317" s="16" t="str">
        <f>IF($C317="","",IFERROR(VLOOKUP($C317,Pacientes!$A$4:$D$63,4,0),""))</f>
        <v/>
      </c>
      <c r="I317" s="14"/>
      <c r="J317" s="16" t="str">
        <f>IF($A317="","",CHOOSE(WEEKDAY($A317),"dom","seg","ter","qua","qui","sex","sáb"))</f>
        <v/>
      </c>
    </row>
    <row r="318" spans="1:10" x14ac:dyDescent="0.35">
      <c r="A318" s="15"/>
      <c r="B318" s="18"/>
      <c r="C318" s="14"/>
      <c r="D318" s="14"/>
      <c r="E318" s="14"/>
      <c r="F318" s="14"/>
      <c r="G318" s="19"/>
      <c r="H318" s="16" t="str">
        <f>IF($C318="","",IFERROR(VLOOKUP($C318,Pacientes!$A$4:$D$63,4,0),""))</f>
        <v/>
      </c>
      <c r="I318" s="14"/>
      <c r="J318" s="16" t="str">
        <f>IF($A318="","",CHOOSE(WEEKDAY($A318),"dom","seg","ter","qua","qui","sex","sáb"))</f>
        <v/>
      </c>
    </row>
    <row r="319" spans="1:10" x14ac:dyDescent="0.35">
      <c r="A319" s="15"/>
      <c r="B319" s="18"/>
      <c r="C319" s="14"/>
      <c r="D319" s="14"/>
      <c r="E319" s="14"/>
      <c r="F319" s="14"/>
      <c r="G319" s="19"/>
      <c r="H319" s="16" t="str">
        <f>IF($C319="","",IFERROR(VLOOKUP($C319,Pacientes!$A$4:$D$63,4,0),""))</f>
        <v/>
      </c>
      <c r="I319" s="14"/>
      <c r="J319" s="16" t="str">
        <f>IF($A319="","",CHOOSE(WEEKDAY($A319),"dom","seg","ter","qua","qui","sex","sáb"))</f>
        <v/>
      </c>
    </row>
    <row r="320" spans="1:10" x14ac:dyDescent="0.35">
      <c r="A320" s="15"/>
      <c r="B320" s="18"/>
      <c r="C320" s="14"/>
      <c r="D320" s="14"/>
      <c r="E320" s="14"/>
      <c r="F320" s="14"/>
      <c r="G320" s="19"/>
      <c r="H320" s="16" t="str">
        <f>IF($C320="","",IFERROR(VLOOKUP($C320,Pacientes!$A$4:$D$63,4,0),""))</f>
        <v/>
      </c>
      <c r="I320" s="14"/>
      <c r="J320" s="16" t="str">
        <f>IF($A320="","",CHOOSE(WEEKDAY($A320),"dom","seg","ter","qua","qui","sex","sáb"))</f>
        <v/>
      </c>
    </row>
    <row r="321" spans="1:10" x14ac:dyDescent="0.35">
      <c r="A321" s="15"/>
      <c r="B321" s="18"/>
      <c r="C321" s="14"/>
      <c r="D321" s="14"/>
      <c r="E321" s="14"/>
      <c r="F321" s="14"/>
      <c r="G321" s="19"/>
      <c r="H321" s="16" t="str">
        <f>IF($C321="","",IFERROR(VLOOKUP($C321,Pacientes!$A$4:$D$63,4,0),""))</f>
        <v/>
      </c>
      <c r="I321" s="14"/>
      <c r="J321" s="16" t="str">
        <f>IF($A321="","",CHOOSE(WEEKDAY($A321),"dom","seg","ter","qua","qui","sex","sáb"))</f>
        <v/>
      </c>
    </row>
    <row r="322" spans="1:10" x14ac:dyDescent="0.35">
      <c r="A322" s="15"/>
      <c r="B322" s="18"/>
      <c r="C322" s="14"/>
      <c r="D322" s="14"/>
      <c r="E322" s="14"/>
      <c r="F322" s="14"/>
      <c r="G322" s="19"/>
      <c r="H322" s="16" t="str">
        <f>IF($C322="","",IFERROR(VLOOKUP($C322,Pacientes!$A$4:$D$63,4,0),""))</f>
        <v/>
      </c>
      <c r="I322" s="14"/>
      <c r="J322" s="16" t="str">
        <f>IF($A322="","",CHOOSE(WEEKDAY($A322),"dom","seg","ter","qua","qui","sex","sáb"))</f>
        <v/>
      </c>
    </row>
    <row r="323" spans="1:10" x14ac:dyDescent="0.35">
      <c r="A323" s="15"/>
      <c r="B323" s="18"/>
      <c r="C323" s="14"/>
      <c r="D323" s="14"/>
      <c r="E323" s="14"/>
      <c r="F323" s="14"/>
      <c r="G323" s="19"/>
      <c r="H323" s="16" t="str">
        <f>IF($C323="","",IFERROR(VLOOKUP($C323,Pacientes!$A$4:$D$63,4,0),""))</f>
        <v/>
      </c>
      <c r="I323" s="14"/>
      <c r="J323" s="16" t="str">
        <f>IF($A323="","",CHOOSE(WEEKDAY($A323),"dom","seg","ter","qua","qui","sex","sáb"))</f>
        <v/>
      </c>
    </row>
    <row r="324" spans="1:10" x14ac:dyDescent="0.35">
      <c r="A324" s="15"/>
      <c r="B324" s="18"/>
      <c r="C324" s="14"/>
      <c r="D324" s="14"/>
      <c r="E324" s="14"/>
      <c r="F324" s="14"/>
      <c r="G324" s="19"/>
      <c r="H324" s="16" t="str">
        <f>IF($C324="","",IFERROR(VLOOKUP($C324,Pacientes!$A$4:$D$63,4,0),""))</f>
        <v/>
      </c>
      <c r="I324" s="14"/>
      <c r="J324" s="16" t="str">
        <f>IF($A324="","",CHOOSE(WEEKDAY($A324),"dom","seg","ter","qua","qui","sex","sáb"))</f>
        <v/>
      </c>
    </row>
    <row r="325" spans="1:10" x14ac:dyDescent="0.35">
      <c r="A325" s="15"/>
      <c r="B325" s="18"/>
      <c r="C325" s="14"/>
      <c r="D325" s="14"/>
      <c r="E325" s="14"/>
      <c r="F325" s="14"/>
      <c r="G325" s="19"/>
      <c r="H325" s="16" t="str">
        <f>IF($C325="","",IFERROR(VLOOKUP($C325,Pacientes!$A$4:$D$63,4,0),""))</f>
        <v/>
      </c>
      <c r="I325" s="14"/>
      <c r="J325" s="16" t="str">
        <f>IF($A325="","",CHOOSE(WEEKDAY($A325),"dom","seg","ter","qua","qui","sex","sáb"))</f>
        <v/>
      </c>
    </row>
    <row r="326" spans="1:10" x14ac:dyDescent="0.35">
      <c r="A326" s="15"/>
      <c r="B326" s="18"/>
      <c r="C326" s="14"/>
      <c r="D326" s="14"/>
      <c r="E326" s="14"/>
      <c r="F326" s="14"/>
      <c r="G326" s="19"/>
      <c r="H326" s="16" t="str">
        <f>IF($C326="","",IFERROR(VLOOKUP($C326,Pacientes!$A$4:$D$63,4,0),""))</f>
        <v/>
      </c>
      <c r="I326" s="14"/>
      <c r="J326" s="16" t="str">
        <f>IF($A326="","",CHOOSE(WEEKDAY($A326),"dom","seg","ter","qua","qui","sex","sáb"))</f>
        <v/>
      </c>
    </row>
    <row r="327" spans="1:10" x14ac:dyDescent="0.35">
      <c r="A327" s="15"/>
      <c r="B327" s="18"/>
      <c r="C327" s="14"/>
      <c r="D327" s="14"/>
      <c r="E327" s="14"/>
      <c r="F327" s="14"/>
      <c r="G327" s="19"/>
      <c r="H327" s="16" t="str">
        <f>IF($C327="","",IFERROR(VLOOKUP($C327,Pacientes!$A$4:$D$63,4,0),""))</f>
        <v/>
      </c>
      <c r="I327" s="14"/>
      <c r="J327" s="16" t="str">
        <f>IF($A327="","",CHOOSE(WEEKDAY($A327),"dom","seg","ter","qua","qui","sex","sáb"))</f>
        <v/>
      </c>
    </row>
    <row r="328" spans="1:10" x14ac:dyDescent="0.35">
      <c r="A328" s="15"/>
      <c r="B328" s="18"/>
      <c r="C328" s="14"/>
      <c r="D328" s="14"/>
      <c r="E328" s="14"/>
      <c r="F328" s="14"/>
      <c r="G328" s="19"/>
      <c r="H328" s="16" t="str">
        <f>IF($C328="","",IFERROR(VLOOKUP($C328,Pacientes!$A$4:$D$63,4,0),""))</f>
        <v/>
      </c>
      <c r="I328" s="14"/>
      <c r="J328" s="16" t="str">
        <f>IF($A328="","",CHOOSE(WEEKDAY($A328),"dom","seg","ter","qua","qui","sex","sáb"))</f>
        <v/>
      </c>
    </row>
    <row r="329" spans="1:10" x14ac:dyDescent="0.35">
      <c r="A329" s="15"/>
      <c r="B329" s="18"/>
      <c r="C329" s="14"/>
      <c r="D329" s="14"/>
      <c r="E329" s="14"/>
      <c r="F329" s="14"/>
      <c r="G329" s="19"/>
      <c r="H329" s="16" t="str">
        <f>IF($C329="","",IFERROR(VLOOKUP($C329,Pacientes!$A$4:$D$63,4,0),""))</f>
        <v/>
      </c>
      <c r="I329" s="14"/>
      <c r="J329" s="16" t="str">
        <f>IF($A329="","",CHOOSE(WEEKDAY($A329),"dom","seg","ter","qua","qui","sex","sáb"))</f>
        <v/>
      </c>
    </row>
    <row r="330" spans="1:10" x14ac:dyDescent="0.35">
      <c r="A330" s="15"/>
      <c r="B330" s="18"/>
      <c r="C330" s="14"/>
      <c r="D330" s="14"/>
      <c r="E330" s="14"/>
      <c r="F330" s="14"/>
      <c r="G330" s="19"/>
      <c r="H330" s="16" t="str">
        <f>IF($C330="","",IFERROR(VLOOKUP($C330,Pacientes!$A$4:$D$63,4,0),""))</f>
        <v/>
      </c>
      <c r="I330" s="14"/>
      <c r="J330" s="16" t="str">
        <f>IF($A330="","",CHOOSE(WEEKDAY($A330),"dom","seg","ter","qua","qui","sex","sáb"))</f>
        <v/>
      </c>
    </row>
    <row r="331" spans="1:10" x14ac:dyDescent="0.35">
      <c r="A331" s="15"/>
      <c r="B331" s="18"/>
      <c r="C331" s="14"/>
      <c r="D331" s="14"/>
      <c r="E331" s="14"/>
      <c r="F331" s="14"/>
      <c r="G331" s="19"/>
      <c r="H331" s="16" t="str">
        <f>IF($C331="","",IFERROR(VLOOKUP($C331,Pacientes!$A$4:$D$63,4,0),""))</f>
        <v/>
      </c>
      <c r="I331" s="14"/>
      <c r="J331" s="16" t="str">
        <f>IF($A331="","",CHOOSE(WEEKDAY($A331),"dom","seg","ter","qua","qui","sex","sáb"))</f>
        <v/>
      </c>
    </row>
    <row r="332" spans="1:10" x14ac:dyDescent="0.35">
      <c r="A332" s="15"/>
      <c r="B332" s="18"/>
      <c r="C332" s="14"/>
      <c r="D332" s="14"/>
      <c r="E332" s="14"/>
      <c r="F332" s="14"/>
      <c r="G332" s="19"/>
      <c r="H332" s="16" t="str">
        <f>IF($C332="","",IFERROR(VLOOKUP($C332,Pacientes!$A$4:$D$63,4,0),""))</f>
        <v/>
      </c>
      <c r="I332" s="14"/>
      <c r="J332" s="16" t="str">
        <f>IF($A332="","",CHOOSE(WEEKDAY($A332),"dom","seg","ter","qua","qui","sex","sáb"))</f>
        <v/>
      </c>
    </row>
    <row r="333" spans="1:10" x14ac:dyDescent="0.35">
      <c r="A333" s="15"/>
      <c r="B333" s="18"/>
      <c r="C333" s="14"/>
      <c r="D333" s="14"/>
      <c r="E333" s="14"/>
      <c r="F333" s="14"/>
      <c r="G333" s="19"/>
      <c r="H333" s="16" t="str">
        <f>IF($C333="","",IFERROR(VLOOKUP($C333,Pacientes!$A$4:$D$63,4,0),""))</f>
        <v/>
      </c>
      <c r="I333" s="14"/>
      <c r="J333" s="16" t="str">
        <f>IF($A333="","",CHOOSE(WEEKDAY($A333),"dom","seg","ter","qua","qui","sex","sáb"))</f>
        <v/>
      </c>
    </row>
    <row r="334" spans="1:10" x14ac:dyDescent="0.35">
      <c r="A334" s="15"/>
      <c r="B334" s="18"/>
      <c r="C334" s="14"/>
      <c r="D334" s="14"/>
      <c r="E334" s="14"/>
      <c r="F334" s="14"/>
      <c r="G334" s="19"/>
      <c r="H334" s="16" t="str">
        <f>IF($C334="","",IFERROR(VLOOKUP($C334,Pacientes!$A$4:$D$63,4,0),""))</f>
        <v/>
      </c>
      <c r="I334" s="14"/>
      <c r="J334" s="16" t="str">
        <f>IF($A334="","",CHOOSE(WEEKDAY($A334),"dom","seg","ter","qua","qui","sex","sáb"))</f>
        <v/>
      </c>
    </row>
    <row r="335" spans="1:10" x14ac:dyDescent="0.35">
      <c r="A335" s="15"/>
      <c r="B335" s="18"/>
      <c r="C335" s="14"/>
      <c r="D335" s="14"/>
      <c r="E335" s="14"/>
      <c r="F335" s="14"/>
      <c r="G335" s="19"/>
      <c r="H335" s="16" t="str">
        <f>IF($C335="","",IFERROR(VLOOKUP($C335,Pacientes!$A$4:$D$63,4,0),""))</f>
        <v/>
      </c>
      <c r="I335" s="14"/>
      <c r="J335" s="16" t="str">
        <f>IF($A335="","",CHOOSE(WEEKDAY($A335),"dom","seg","ter","qua","qui","sex","sáb"))</f>
        <v/>
      </c>
    </row>
    <row r="336" spans="1:10" x14ac:dyDescent="0.35">
      <c r="A336" s="15"/>
      <c r="B336" s="18"/>
      <c r="C336" s="14"/>
      <c r="D336" s="14"/>
      <c r="E336" s="14"/>
      <c r="F336" s="14"/>
      <c r="G336" s="19"/>
      <c r="H336" s="16" t="str">
        <f>IF($C336="","",IFERROR(VLOOKUP($C336,Pacientes!$A$4:$D$63,4,0),""))</f>
        <v/>
      </c>
      <c r="I336" s="14"/>
      <c r="J336" s="16" t="str">
        <f>IF($A336="","",CHOOSE(WEEKDAY($A336),"dom","seg","ter","qua","qui","sex","sáb"))</f>
        <v/>
      </c>
    </row>
    <row r="337" spans="1:10" x14ac:dyDescent="0.35">
      <c r="A337" s="15"/>
      <c r="B337" s="18"/>
      <c r="C337" s="14"/>
      <c r="D337" s="14"/>
      <c r="E337" s="14"/>
      <c r="F337" s="14"/>
      <c r="G337" s="19"/>
      <c r="H337" s="16" t="str">
        <f>IF($C337="","",IFERROR(VLOOKUP($C337,Pacientes!$A$4:$D$63,4,0),""))</f>
        <v/>
      </c>
      <c r="I337" s="14"/>
      <c r="J337" s="16" t="str">
        <f>IF($A337="","",CHOOSE(WEEKDAY($A337),"dom","seg","ter","qua","qui","sex","sáb"))</f>
        <v/>
      </c>
    </row>
    <row r="338" spans="1:10" x14ac:dyDescent="0.35">
      <c r="A338" s="15"/>
      <c r="B338" s="18"/>
      <c r="C338" s="14"/>
      <c r="D338" s="14"/>
      <c r="E338" s="14"/>
      <c r="F338" s="14"/>
      <c r="G338" s="19"/>
      <c r="H338" s="16" t="str">
        <f>IF($C338="","",IFERROR(VLOOKUP($C338,Pacientes!$A$4:$D$63,4,0),""))</f>
        <v/>
      </c>
      <c r="I338" s="14"/>
      <c r="J338" s="16" t="str">
        <f>IF($A338="","",CHOOSE(WEEKDAY($A338),"dom","seg","ter","qua","qui","sex","sáb"))</f>
        <v/>
      </c>
    </row>
    <row r="339" spans="1:10" x14ac:dyDescent="0.35">
      <c r="A339" s="15"/>
      <c r="B339" s="18"/>
      <c r="C339" s="14"/>
      <c r="D339" s="14"/>
      <c r="E339" s="14"/>
      <c r="F339" s="14"/>
      <c r="G339" s="19"/>
      <c r="H339" s="16" t="str">
        <f>IF($C339="","",IFERROR(VLOOKUP($C339,Pacientes!$A$4:$D$63,4,0),""))</f>
        <v/>
      </c>
      <c r="I339" s="14"/>
      <c r="J339" s="16" t="str">
        <f>IF($A339="","",CHOOSE(WEEKDAY($A339),"dom","seg","ter","qua","qui","sex","sáb"))</f>
        <v/>
      </c>
    </row>
    <row r="340" spans="1:10" x14ac:dyDescent="0.35">
      <c r="A340" s="15"/>
      <c r="B340" s="18"/>
      <c r="C340" s="14"/>
      <c r="D340" s="14"/>
      <c r="E340" s="14"/>
      <c r="F340" s="14"/>
      <c r="G340" s="19"/>
      <c r="H340" s="16" t="str">
        <f>IF($C340="","",IFERROR(VLOOKUP($C340,Pacientes!$A$4:$D$63,4,0),""))</f>
        <v/>
      </c>
      <c r="I340" s="14"/>
      <c r="J340" s="16" t="str">
        <f>IF($A340="","",CHOOSE(WEEKDAY($A340),"dom","seg","ter","qua","qui","sex","sáb"))</f>
        <v/>
      </c>
    </row>
    <row r="341" spans="1:10" x14ac:dyDescent="0.35">
      <c r="A341" s="15"/>
      <c r="B341" s="18"/>
      <c r="C341" s="14"/>
      <c r="D341" s="14"/>
      <c r="E341" s="14"/>
      <c r="F341" s="14"/>
      <c r="G341" s="19"/>
      <c r="H341" s="16" t="str">
        <f>IF($C341="","",IFERROR(VLOOKUP($C341,Pacientes!$A$4:$D$63,4,0),""))</f>
        <v/>
      </c>
      <c r="I341" s="14"/>
      <c r="J341" s="16" t="str">
        <f>IF($A341="","",CHOOSE(WEEKDAY($A341),"dom","seg","ter","qua","qui","sex","sáb"))</f>
        <v/>
      </c>
    </row>
    <row r="342" spans="1:10" x14ac:dyDescent="0.35">
      <c r="A342" s="15"/>
      <c r="B342" s="18"/>
      <c r="C342" s="14"/>
      <c r="D342" s="14"/>
      <c r="E342" s="14"/>
      <c r="F342" s="14"/>
      <c r="G342" s="19"/>
      <c r="H342" s="16" t="str">
        <f>IF($C342="","",IFERROR(VLOOKUP($C342,Pacientes!$A$4:$D$63,4,0),""))</f>
        <v/>
      </c>
      <c r="I342" s="14"/>
      <c r="J342" s="16" t="str">
        <f>IF($A342="","",CHOOSE(WEEKDAY($A342),"dom","seg","ter","qua","qui","sex","sáb"))</f>
        <v/>
      </c>
    </row>
    <row r="343" spans="1:10" x14ac:dyDescent="0.35">
      <c r="A343" s="15"/>
      <c r="B343" s="18"/>
      <c r="C343" s="14"/>
      <c r="D343" s="14"/>
      <c r="E343" s="14"/>
      <c r="F343" s="14"/>
      <c r="G343" s="19"/>
      <c r="H343" s="16" t="str">
        <f>IF($C343="","",IFERROR(VLOOKUP($C343,Pacientes!$A$4:$D$63,4,0),""))</f>
        <v/>
      </c>
      <c r="I343" s="14"/>
      <c r="J343" s="16" t="str">
        <f>IF($A343="","",CHOOSE(WEEKDAY($A343),"dom","seg","ter","qua","qui","sex","sáb"))</f>
        <v/>
      </c>
    </row>
    <row r="344" spans="1:10" x14ac:dyDescent="0.35">
      <c r="A344" s="15"/>
      <c r="B344" s="18"/>
      <c r="C344" s="14"/>
      <c r="D344" s="14"/>
      <c r="E344" s="14"/>
      <c r="F344" s="14"/>
      <c r="G344" s="19"/>
      <c r="H344" s="16" t="str">
        <f>IF($C344="","",IFERROR(VLOOKUP($C344,Pacientes!$A$4:$D$63,4,0),""))</f>
        <v/>
      </c>
      <c r="I344" s="14"/>
      <c r="J344" s="16" t="str">
        <f>IF($A344="","",CHOOSE(WEEKDAY($A344),"dom","seg","ter","qua","qui","sex","sáb"))</f>
        <v/>
      </c>
    </row>
    <row r="345" spans="1:10" x14ac:dyDescent="0.35">
      <c r="A345" s="15"/>
      <c r="B345" s="18"/>
      <c r="C345" s="14"/>
      <c r="D345" s="14"/>
      <c r="E345" s="14"/>
      <c r="F345" s="14"/>
      <c r="G345" s="19"/>
      <c r="H345" s="16" t="str">
        <f>IF($C345="","",IFERROR(VLOOKUP($C345,Pacientes!$A$4:$D$63,4,0),""))</f>
        <v/>
      </c>
      <c r="I345" s="14"/>
      <c r="J345" s="16" t="str">
        <f>IF($A345="","",CHOOSE(WEEKDAY($A345),"dom","seg","ter","qua","qui","sex","sáb"))</f>
        <v/>
      </c>
    </row>
    <row r="346" spans="1:10" x14ac:dyDescent="0.35">
      <c r="A346" s="15"/>
      <c r="B346" s="18"/>
      <c r="C346" s="14"/>
      <c r="D346" s="14"/>
      <c r="E346" s="14"/>
      <c r="F346" s="14"/>
      <c r="G346" s="19"/>
      <c r="H346" s="16" t="str">
        <f>IF($C346="","",IFERROR(VLOOKUP($C346,Pacientes!$A$4:$D$63,4,0),""))</f>
        <v/>
      </c>
      <c r="I346" s="14"/>
      <c r="J346" s="16" t="str">
        <f>IF($A346="","",CHOOSE(WEEKDAY($A346),"dom","seg","ter","qua","qui","sex","sáb"))</f>
        <v/>
      </c>
    </row>
    <row r="347" spans="1:10" x14ac:dyDescent="0.35">
      <c r="A347" s="15"/>
      <c r="B347" s="18"/>
      <c r="C347" s="14"/>
      <c r="D347" s="14"/>
      <c r="E347" s="14"/>
      <c r="F347" s="14"/>
      <c r="G347" s="19"/>
      <c r="H347" s="16" t="str">
        <f>IF($C347="","",IFERROR(VLOOKUP($C347,Pacientes!$A$4:$D$63,4,0),""))</f>
        <v/>
      </c>
      <c r="I347" s="14"/>
      <c r="J347" s="16" t="str">
        <f>IF($A347="","",CHOOSE(WEEKDAY($A347),"dom","seg","ter","qua","qui","sex","sáb"))</f>
        <v/>
      </c>
    </row>
    <row r="348" spans="1:10" x14ac:dyDescent="0.35">
      <c r="A348" s="15"/>
      <c r="B348" s="18"/>
      <c r="C348" s="14"/>
      <c r="D348" s="14"/>
      <c r="E348" s="14"/>
      <c r="F348" s="14"/>
      <c r="G348" s="19"/>
      <c r="H348" s="16" t="str">
        <f>IF($C348="","",IFERROR(VLOOKUP($C348,Pacientes!$A$4:$D$63,4,0),""))</f>
        <v/>
      </c>
      <c r="I348" s="14"/>
      <c r="J348" s="16" t="str">
        <f>IF($A348="","",CHOOSE(WEEKDAY($A348),"dom","seg","ter","qua","qui","sex","sáb"))</f>
        <v/>
      </c>
    </row>
    <row r="349" spans="1:10" x14ac:dyDescent="0.35">
      <c r="A349" s="15"/>
      <c r="B349" s="18"/>
      <c r="C349" s="14"/>
      <c r="D349" s="14"/>
      <c r="E349" s="14"/>
      <c r="F349" s="14"/>
      <c r="G349" s="19"/>
      <c r="H349" s="16" t="str">
        <f>IF($C349="","",IFERROR(VLOOKUP($C349,Pacientes!$A$4:$D$63,4,0),""))</f>
        <v/>
      </c>
      <c r="I349" s="14"/>
      <c r="J349" s="16" t="str">
        <f>IF($A349="","",CHOOSE(WEEKDAY($A349),"dom","seg","ter","qua","qui","sex","sáb"))</f>
        <v/>
      </c>
    </row>
    <row r="350" spans="1:10" x14ac:dyDescent="0.35">
      <c r="A350" s="15"/>
      <c r="B350" s="18"/>
      <c r="C350" s="14"/>
      <c r="D350" s="14"/>
      <c r="E350" s="14"/>
      <c r="F350" s="14"/>
      <c r="G350" s="19"/>
      <c r="H350" s="16" t="str">
        <f>IF($C350="","",IFERROR(VLOOKUP($C350,Pacientes!$A$4:$D$63,4,0),""))</f>
        <v/>
      </c>
      <c r="I350" s="14"/>
      <c r="J350" s="16" t="str">
        <f>IF($A350="","",CHOOSE(WEEKDAY($A350),"dom","seg","ter","qua","qui","sex","sáb"))</f>
        <v/>
      </c>
    </row>
    <row r="351" spans="1:10" x14ac:dyDescent="0.35">
      <c r="A351" s="15"/>
      <c r="B351" s="18"/>
      <c r="C351" s="14"/>
      <c r="D351" s="14"/>
      <c r="E351" s="14"/>
      <c r="F351" s="14"/>
      <c r="G351" s="19"/>
      <c r="H351" s="16" t="str">
        <f>IF($C351="","",IFERROR(VLOOKUP($C351,Pacientes!$A$4:$D$63,4,0),""))</f>
        <v/>
      </c>
      <c r="I351" s="14"/>
      <c r="J351" s="16" t="str">
        <f>IF($A351="","",CHOOSE(WEEKDAY($A351),"dom","seg","ter","qua","qui","sex","sáb"))</f>
        <v/>
      </c>
    </row>
    <row r="352" spans="1:10" x14ac:dyDescent="0.35">
      <c r="A352" s="15"/>
      <c r="B352" s="18"/>
      <c r="C352" s="14"/>
      <c r="D352" s="14"/>
      <c r="E352" s="14"/>
      <c r="F352" s="14"/>
      <c r="G352" s="19"/>
      <c r="H352" s="16" t="str">
        <f>IF($C352="","",IFERROR(VLOOKUP($C352,Pacientes!$A$4:$D$63,4,0),""))</f>
        <v/>
      </c>
      <c r="I352" s="14"/>
      <c r="J352" s="16" t="str">
        <f>IF($A352="","",CHOOSE(WEEKDAY($A352),"dom","seg","ter","qua","qui","sex","sáb"))</f>
        <v/>
      </c>
    </row>
    <row r="353" spans="1:10" x14ac:dyDescent="0.35">
      <c r="A353" s="15"/>
      <c r="B353" s="18"/>
      <c r="C353" s="14"/>
      <c r="D353" s="14"/>
      <c r="E353" s="14"/>
      <c r="F353" s="14"/>
      <c r="G353" s="19"/>
      <c r="H353" s="16" t="str">
        <f>IF($C353="","",IFERROR(VLOOKUP($C353,Pacientes!$A$4:$D$63,4,0),""))</f>
        <v/>
      </c>
      <c r="I353" s="14"/>
      <c r="J353" s="16" t="str">
        <f>IF($A353="","",CHOOSE(WEEKDAY($A353),"dom","seg","ter","qua","qui","sex","sáb"))</f>
        <v/>
      </c>
    </row>
    <row r="354" spans="1:10" x14ac:dyDescent="0.35">
      <c r="A354" s="15"/>
      <c r="B354" s="18"/>
      <c r="C354" s="14"/>
      <c r="D354" s="14"/>
      <c r="E354" s="14"/>
      <c r="F354" s="14"/>
      <c r="G354" s="19"/>
      <c r="H354" s="16" t="str">
        <f>IF($C354="","",IFERROR(VLOOKUP($C354,Pacientes!$A$4:$D$63,4,0),""))</f>
        <v/>
      </c>
      <c r="I354" s="14"/>
      <c r="J354" s="16" t="str">
        <f>IF($A354="","",CHOOSE(WEEKDAY($A354),"dom","seg","ter","qua","qui","sex","sáb"))</f>
        <v/>
      </c>
    </row>
    <row r="355" spans="1:10" x14ac:dyDescent="0.35">
      <c r="A355" s="15"/>
      <c r="B355" s="18"/>
      <c r="C355" s="14"/>
      <c r="D355" s="14"/>
      <c r="E355" s="14"/>
      <c r="F355" s="14"/>
      <c r="G355" s="19"/>
      <c r="H355" s="16" t="str">
        <f>IF($C355="","",IFERROR(VLOOKUP($C355,Pacientes!$A$4:$D$63,4,0),""))</f>
        <v/>
      </c>
      <c r="I355" s="14"/>
      <c r="J355" s="16" t="str">
        <f>IF($A355="","",CHOOSE(WEEKDAY($A355),"dom","seg","ter","qua","qui","sex","sáb"))</f>
        <v/>
      </c>
    </row>
    <row r="356" spans="1:10" x14ac:dyDescent="0.35">
      <c r="A356" s="15"/>
      <c r="B356" s="18"/>
      <c r="C356" s="14"/>
      <c r="D356" s="14"/>
      <c r="E356" s="14"/>
      <c r="F356" s="14"/>
      <c r="G356" s="19"/>
      <c r="H356" s="16" t="str">
        <f>IF($C356="","",IFERROR(VLOOKUP($C356,Pacientes!$A$4:$D$63,4,0),""))</f>
        <v/>
      </c>
      <c r="I356" s="14"/>
      <c r="J356" s="16" t="str">
        <f>IF($A356="","",CHOOSE(WEEKDAY($A356),"dom","seg","ter","qua","qui","sex","sáb"))</f>
        <v/>
      </c>
    </row>
    <row r="357" spans="1:10" x14ac:dyDescent="0.35">
      <c r="A357" s="15"/>
      <c r="B357" s="18"/>
      <c r="C357" s="14"/>
      <c r="D357" s="14"/>
      <c r="E357" s="14"/>
      <c r="F357" s="14"/>
      <c r="G357" s="19"/>
      <c r="H357" s="16" t="str">
        <f>IF($C357="","",IFERROR(VLOOKUP($C357,Pacientes!$A$4:$D$63,4,0),""))</f>
        <v/>
      </c>
      <c r="I357" s="14"/>
      <c r="J357" s="16" t="str">
        <f>IF($A357="","",CHOOSE(WEEKDAY($A357),"dom","seg","ter","qua","qui","sex","sáb"))</f>
        <v/>
      </c>
    </row>
    <row r="358" spans="1:10" x14ac:dyDescent="0.35">
      <c r="A358" s="15"/>
      <c r="B358" s="18"/>
      <c r="C358" s="14"/>
      <c r="D358" s="14"/>
      <c r="E358" s="14"/>
      <c r="F358" s="14"/>
      <c r="G358" s="19"/>
      <c r="H358" s="16" t="str">
        <f>IF($C358="","",IFERROR(VLOOKUP($C358,Pacientes!$A$4:$D$63,4,0),""))</f>
        <v/>
      </c>
      <c r="I358" s="14"/>
      <c r="J358" s="16" t="str">
        <f>IF($A358="","",CHOOSE(WEEKDAY($A358),"dom","seg","ter","qua","qui","sex","sáb"))</f>
        <v/>
      </c>
    </row>
    <row r="359" spans="1:10" x14ac:dyDescent="0.35">
      <c r="A359" s="15"/>
      <c r="B359" s="18"/>
      <c r="C359" s="14"/>
      <c r="D359" s="14"/>
      <c r="E359" s="14"/>
      <c r="F359" s="14"/>
      <c r="G359" s="19"/>
      <c r="H359" s="16" t="str">
        <f>IF($C359="","",IFERROR(VLOOKUP($C359,Pacientes!$A$4:$D$63,4,0),""))</f>
        <v/>
      </c>
      <c r="I359" s="14"/>
      <c r="J359" s="16" t="str">
        <f>IF($A359="","",CHOOSE(WEEKDAY($A359),"dom","seg","ter","qua","qui","sex","sáb"))</f>
        <v/>
      </c>
    </row>
    <row r="360" spans="1:10" x14ac:dyDescent="0.35">
      <c r="A360" s="15"/>
      <c r="B360" s="18"/>
      <c r="C360" s="14"/>
      <c r="D360" s="14"/>
      <c r="E360" s="14"/>
      <c r="F360" s="14"/>
      <c r="G360" s="19"/>
      <c r="H360" s="16" t="str">
        <f>IF($C360="","",IFERROR(VLOOKUP($C360,Pacientes!$A$4:$D$63,4,0),""))</f>
        <v/>
      </c>
      <c r="I360" s="14"/>
      <c r="J360" s="16" t="str">
        <f>IF($A360="","",CHOOSE(WEEKDAY($A360),"dom","seg","ter","qua","qui","sex","sáb"))</f>
        <v/>
      </c>
    </row>
    <row r="361" spans="1:10" x14ac:dyDescent="0.35">
      <c r="A361" s="15"/>
      <c r="B361" s="18"/>
      <c r="C361" s="14"/>
      <c r="D361" s="14"/>
      <c r="E361" s="14"/>
      <c r="F361" s="14"/>
      <c r="G361" s="19"/>
      <c r="H361" s="16" t="str">
        <f>IF($C361="","",IFERROR(VLOOKUP($C361,Pacientes!$A$4:$D$63,4,0),""))</f>
        <v/>
      </c>
      <c r="I361" s="14"/>
      <c r="J361" s="16" t="str">
        <f>IF($A361="","",CHOOSE(WEEKDAY($A361),"dom","seg","ter","qua","qui","sex","sáb"))</f>
        <v/>
      </c>
    </row>
    <row r="362" spans="1:10" x14ac:dyDescent="0.35">
      <c r="A362" s="15"/>
      <c r="B362" s="18"/>
      <c r="C362" s="14"/>
      <c r="D362" s="14"/>
      <c r="E362" s="14"/>
      <c r="F362" s="14"/>
      <c r="G362" s="19"/>
      <c r="H362" s="16" t="str">
        <f>IF($C362="","",IFERROR(VLOOKUP($C362,Pacientes!$A$4:$D$63,4,0),""))</f>
        <v/>
      </c>
      <c r="I362" s="14"/>
      <c r="J362" s="16" t="str">
        <f>IF($A362="","",CHOOSE(WEEKDAY($A362),"dom","seg","ter","qua","qui","sex","sáb"))</f>
        <v/>
      </c>
    </row>
    <row r="363" spans="1:10" x14ac:dyDescent="0.35">
      <c r="A363" s="15"/>
      <c r="B363" s="18"/>
      <c r="C363" s="14"/>
      <c r="D363" s="14"/>
      <c r="E363" s="14"/>
      <c r="F363" s="14"/>
      <c r="G363" s="19"/>
      <c r="H363" s="16" t="str">
        <f>IF($C363="","",IFERROR(VLOOKUP($C363,Pacientes!$A$4:$D$63,4,0),""))</f>
        <v/>
      </c>
      <c r="I363" s="14"/>
      <c r="J363" s="16" t="str">
        <f>IF($A363="","",CHOOSE(WEEKDAY($A363),"dom","seg","ter","qua","qui","sex","sáb"))</f>
        <v/>
      </c>
    </row>
    <row r="364" spans="1:10" x14ac:dyDescent="0.35">
      <c r="A364" s="15"/>
      <c r="B364" s="18"/>
      <c r="C364" s="14"/>
      <c r="D364" s="14"/>
      <c r="E364" s="14"/>
      <c r="F364" s="14"/>
      <c r="G364" s="19"/>
      <c r="H364" s="16" t="str">
        <f>IF($C364="","",IFERROR(VLOOKUP($C364,Pacientes!$A$4:$D$63,4,0),""))</f>
        <v/>
      </c>
      <c r="I364" s="14"/>
      <c r="J364" s="16" t="str">
        <f>IF($A364="","",CHOOSE(WEEKDAY($A364),"dom","seg","ter","qua","qui","sex","sáb"))</f>
        <v/>
      </c>
    </row>
    <row r="365" spans="1:10" x14ac:dyDescent="0.35">
      <c r="A365" s="15"/>
      <c r="B365" s="18"/>
      <c r="C365" s="14"/>
      <c r="D365" s="14"/>
      <c r="E365" s="14"/>
      <c r="F365" s="14"/>
      <c r="G365" s="19"/>
      <c r="H365" s="16" t="str">
        <f>IF($C365="","",IFERROR(VLOOKUP($C365,Pacientes!$A$4:$D$63,4,0),""))</f>
        <v/>
      </c>
      <c r="I365" s="14"/>
      <c r="J365" s="16" t="str">
        <f>IF($A365="","",CHOOSE(WEEKDAY($A365),"dom","seg","ter","qua","qui","sex","sáb"))</f>
        <v/>
      </c>
    </row>
    <row r="366" spans="1:10" x14ac:dyDescent="0.35">
      <c r="A366" s="15"/>
      <c r="B366" s="18"/>
      <c r="C366" s="14"/>
      <c r="D366" s="14"/>
      <c r="E366" s="14"/>
      <c r="F366" s="14"/>
      <c r="G366" s="19"/>
      <c r="H366" s="16" t="str">
        <f>IF($C366="","",IFERROR(VLOOKUP($C366,Pacientes!$A$4:$D$63,4,0),""))</f>
        <v/>
      </c>
      <c r="I366" s="14"/>
      <c r="J366" s="16" t="str">
        <f>IF($A366="","",CHOOSE(WEEKDAY($A366),"dom","seg","ter","qua","qui","sex","sáb"))</f>
        <v/>
      </c>
    </row>
    <row r="367" spans="1:10" x14ac:dyDescent="0.35">
      <c r="A367" s="15"/>
      <c r="B367" s="18"/>
      <c r="C367" s="14"/>
      <c r="D367" s="14"/>
      <c r="E367" s="14"/>
      <c r="F367" s="14"/>
      <c r="G367" s="19"/>
      <c r="H367" s="16" t="str">
        <f>IF($C367="","",IFERROR(VLOOKUP($C367,Pacientes!$A$4:$D$63,4,0),""))</f>
        <v/>
      </c>
      <c r="I367" s="14"/>
      <c r="J367" s="16" t="str">
        <f>IF($A367="","",CHOOSE(WEEKDAY($A367),"dom","seg","ter","qua","qui","sex","sáb"))</f>
        <v/>
      </c>
    </row>
    <row r="368" spans="1:10" x14ac:dyDescent="0.35">
      <c r="A368" s="15"/>
      <c r="B368" s="18"/>
      <c r="C368" s="14"/>
      <c r="D368" s="14"/>
      <c r="E368" s="14"/>
      <c r="F368" s="14"/>
      <c r="G368" s="19"/>
      <c r="H368" s="16" t="str">
        <f>IF($C368="","",IFERROR(VLOOKUP($C368,Pacientes!$A$4:$D$63,4,0),""))</f>
        <v/>
      </c>
      <c r="I368" s="14"/>
      <c r="J368" s="16" t="str">
        <f>IF($A368="","",CHOOSE(WEEKDAY($A368),"dom","seg","ter","qua","qui","sex","sáb"))</f>
        <v/>
      </c>
    </row>
    <row r="369" spans="1:10" x14ac:dyDescent="0.35">
      <c r="A369" s="15"/>
      <c r="B369" s="18"/>
      <c r="C369" s="14"/>
      <c r="D369" s="14"/>
      <c r="E369" s="14"/>
      <c r="F369" s="14"/>
      <c r="G369" s="19"/>
      <c r="H369" s="16" t="str">
        <f>IF($C369="","",IFERROR(VLOOKUP($C369,Pacientes!$A$4:$D$63,4,0),""))</f>
        <v/>
      </c>
      <c r="I369" s="14"/>
      <c r="J369" s="16" t="str">
        <f>IF($A369="","",CHOOSE(WEEKDAY($A369),"dom","seg","ter","qua","qui","sex","sáb"))</f>
        <v/>
      </c>
    </row>
    <row r="370" spans="1:10" x14ac:dyDescent="0.35">
      <c r="A370" s="15"/>
      <c r="B370" s="18"/>
      <c r="C370" s="14"/>
      <c r="D370" s="14"/>
      <c r="E370" s="14"/>
      <c r="F370" s="14"/>
      <c r="G370" s="19"/>
      <c r="H370" s="16" t="str">
        <f>IF($C370="","",IFERROR(VLOOKUP($C370,Pacientes!$A$4:$D$63,4,0),""))</f>
        <v/>
      </c>
      <c r="I370" s="14"/>
      <c r="J370" s="16" t="str">
        <f>IF($A370="","",CHOOSE(WEEKDAY($A370),"dom","seg","ter","qua","qui","sex","sáb"))</f>
        <v/>
      </c>
    </row>
    <row r="371" spans="1:10" x14ac:dyDescent="0.35">
      <c r="A371" s="15"/>
      <c r="B371" s="18"/>
      <c r="C371" s="14"/>
      <c r="D371" s="14"/>
      <c r="E371" s="14"/>
      <c r="F371" s="14"/>
      <c r="G371" s="19"/>
      <c r="H371" s="16" t="str">
        <f>IF($C371="","",IFERROR(VLOOKUP($C371,Pacientes!$A$4:$D$63,4,0),""))</f>
        <v/>
      </c>
      <c r="I371" s="14"/>
      <c r="J371" s="16" t="str">
        <f>IF($A371="","",CHOOSE(WEEKDAY($A371),"dom","seg","ter","qua","qui","sex","sáb"))</f>
        <v/>
      </c>
    </row>
    <row r="372" spans="1:10" x14ac:dyDescent="0.35">
      <c r="A372" s="15"/>
      <c r="B372" s="18"/>
      <c r="C372" s="14"/>
      <c r="D372" s="14"/>
      <c r="E372" s="14"/>
      <c r="F372" s="14"/>
      <c r="G372" s="19"/>
      <c r="H372" s="16" t="str">
        <f>IF($C372="","",IFERROR(VLOOKUP($C372,Pacientes!$A$4:$D$63,4,0),""))</f>
        <v/>
      </c>
      <c r="I372" s="14"/>
      <c r="J372" s="16" t="str">
        <f>IF($A372="","",CHOOSE(WEEKDAY($A372),"dom","seg","ter","qua","qui","sex","sáb"))</f>
        <v/>
      </c>
    </row>
    <row r="373" spans="1:10" x14ac:dyDescent="0.35">
      <c r="A373" s="15"/>
      <c r="B373" s="18"/>
      <c r="C373" s="14"/>
      <c r="D373" s="14"/>
      <c r="E373" s="14"/>
      <c r="F373" s="14"/>
      <c r="G373" s="19"/>
      <c r="H373" s="16" t="str">
        <f>IF($C373="","",IFERROR(VLOOKUP($C373,Pacientes!$A$4:$D$63,4,0),""))</f>
        <v/>
      </c>
      <c r="I373" s="14"/>
      <c r="J373" s="16" t="str">
        <f>IF($A373="","",CHOOSE(WEEKDAY($A373),"dom","seg","ter","qua","qui","sex","sáb"))</f>
        <v/>
      </c>
    </row>
    <row r="374" spans="1:10" x14ac:dyDescent="0.35">
      <c r="A374" s="15"/>
      <c r="B374" s="18"/>
      <c r="C374" s="14"/>
      <c r="D374" s="14"/>
      <c r="E374" s="14"/>
      <c r="F374" s="14"/>
      <c r="G374" s="19"/>
      <c r="H374" s="16" t="str">
        <f>IF($C374="","",IFERROR(VLOOKUP($C374,Pacientes!$A$4:$D$63,4,0),""))</f>
        <v/>
      </c>
      <c r="I374" s="14"/>
      <c r="J374" s="16" t="str">
        <f>IF($A374="","",CHOOSE(WEEKDAY($A374),"dom","seg","ter","qua","qui","sex","sáb"))</f>
        <v/>
      </c>
    </row>
    <row r="375" spans="1:10" x14ac:dyDescent="0.35">
      <c r="A375" s="15"/>
      <c r="B375" s="18"/>
      <c r="C375" s="14"/>
      <c r="D375" s="14"/>
      <c r="E375" s="14"/>
      <c r="F375" s="14"/>
      <c r="G375" s="19"/>
      <c r="H375" s="16" t="str">
        <f>IF($C375="","",IFERROR(VLOOKUP($C375,Pacientes!$A$4:$D$63,4,0),""))</f>
        <v/>
      </c>
      <c r="I375" s="14"/>
      <c r="J375" s="16" t="str">
        <f>IF($A375="","",CHOOSE(WEEKDAY($A375),"dom","seg","ter","qua","qui","sex","sáb"))</f>
        <v/>
      </c>
    </row>
    <row r="376" spans="1:10" x14ac:dyDescent="0.35">
      <c r="A376" s="15"/>
      <c r="B376" s="18"/>
      <c r="C376" s="14"/>
      <c r="D376" s="14"/>
      <c r="E376" s="14"/>
      <c r="F376" s="14"/>
      <c r="G376" s="19"/>
      <c r="H376" s="16" t="str">
        <f>IF($C376="","",IFERROR(VLOOKUP($C376,Pacientes!$A$4:$D$63,4,0),""))</f>
        <v/>
      </c>
      <c r="I376" s="14"/>
      <c r="J376" s="16" t="str">
        <f>IF($A376="","",CHOOSE(WEEKDAY($A376),"dom","seg","ter","qua","qui","sex","sáb"))</f>
        <v/>
      </c>
    </row>
    <row r="377" spans="1:10" x14ac:dyDescent="0.35">
      <c r="A377" s="15"/>
      <c r="B377" s="18"/>
      <c r="C377" s="14"/>
      <c r="D377" s="14"/>
      <c r="E377" s="14"/>
      <c r="F377" s="14"/>
      <c r="G377" s="19"/>
      <c r="H377" s="16" t="str">
        <f>IF($C377="","",IFERROR(VLOOKUP($C377,Pacientes!$A$4:$D$63,4,0),""))</f>
        <v/>
      </c>
      <c r="I377" s="14"/>
      <c r="J377" s="16" t="str">
        <f>IF($A377="","",CHOOSE(WEEKDAY($A377),"dom","seg","ter","qua","qui","sex","sáb"))</f>
        <v/>
      </c>
    </row>
    <row r="378" spans="1:10" x14ac:dyDescent="0.35">
      <c r="A378" s="15"/>
      <c r="B378" s="18"/>
      <c r="C378" s="14"/>
      <c r="D378" s="14"/>
      <c r="E378" s="14"/>
      <c r="F378" s="14"/>
      <c r="G378" s="19"/>
      <c r="H378" s="16" t="str">
        <f>IF($C378="","",IFERROR(VLOOKUP($C378,Pacientes!$A$4:$D$63,4,0),""))</f>
        <v/>
      </c>
      <c r="I378" s="14"/>
      <c r="J378" s="16" t="str">
        <f>IF($A378="","",CHOOSE(WEEKDAY($A378),"dom","seg","ter","qua","qui","sex","sáb"))</f>
        <v/>
      </c>
    </row>
    <row r="379" spans="1:10" x14ac:dyDescent="0.35">
      <c r="A379" s="15"/>
      <c r="B379" s="18"/>
      <c r="C379" s="14"/>
      <c r="D379" s="14"/>
      <c r="E379" s="14"/>
      <c r="F379" s="14"/>
      <c r="G379" s="19"/>
      <c r="H379" s="16" t="str">
        <f>IF($C379="","",IFERROR(VLOOKUP($C379,Pacientes!$A$4:$D$63,4,0),""))</f>
        <v/>
      </c>
      <c r="I379" s="14"/>
      <c r="J379" s="16" t="str">
        <f>IF($A379="","",CHOOSE(WEEKDAY($A379),"dom","seg","ter","qua","qui","sex","sáb"))</f>
        <v/>
      </c>
    </row>
    <row r="380" spans="1:10" x14ac:dyDescent="0.35">
      <c r="A380" s="15"/>
      <c r="B380" s="18"/>
      <c r="C380" s="14"/>
      <c r="D380" s="14"/>
      <c r="E380" s="14"/>
      <c r="F380" s="14"/>
      <c r="G380" s="19"/>
      <c r="H380" s="16" t="str">
        <f>IF($C380="","",IFERROR(VLOOKUP($C380,Pacientes!$A$4:$D$63,4,0),""))</f>
        <v/>
      </c>
      <c r="I380" s="14"/>
      <c r="J380" s="16" t="str">
        <f>IF($A380="","",CHOOSE(WEEKDAY($A380),"dom","seg","ter","qua","qui","sex","sáb"))</f>
        <v/>
      </c>
    </row>
    <row r="381" spans="1:10" x14ac:dyDescent="0.35">
      <c r="A381" s="15"/>
      <c r="B381" s="18"/>
      <c r="C381" s="14"/>
      <c r="D381" s="14"/>
      <c r="E381" s="14"/>
      <c r="F381" s="14"/>
      <c r="G381" s="19"/>
      <c r="H381" s="16" t="str">
        <f>IF($C381="","",IFERROR(VLOOKUP($C381,Pacientes!$A$4:$D$63,4,0),""))</f>
        <v/>
      </c>
      <c r="I381" s="14"/>
      <c r="J381" s="16" t="str">
        <f>IF($A381="","",CHOOSE(WEEKDAY($A381),"dom","seg","ter","qua","qui","sex","sáb"))</f>
        <v/>
      </c>
    </row>
    <row r="382" spans="1:10" x14ac:dyDescent="0.35">
      <c r="A382" s="15"/>
      <c r="B382" s="18"/>
      <c r="C382" s="14"/>
      <c r="D382" s="14"/>
      <c r="E382" s="14"/>
      <c r="F382" s="14"/>
      <c r="G382" s="19"/>
      <c r="H382" s="16" t="str">
        <f>IF($C382="","",IFERROR(VLOOKUP($C382,Pacientes!$A$4:$D$63,4,0),""))</f>
        <v/>
      </c>
      <c r="I382" s="14"/>
      <c r="J382" s="16" t="str">
        <f>IF($A382="","",CHOOSE(WEEKDAY($A382),"dom","seg","ter","qua","qui","sex","sáb"))</f>
        <v/>
      </c>
    </row>
    <row r="383" spans="1:10" x14ac:dyDescent="0.35">
      <c r="A383" s="15"/>
      <c r="B383" s="18"/>
      <c r="C383" s="14"/>
      <c r="D383" s="14"/>
      <c r="E383" s="14"/>
      <c r="F383" s="14"/>
      <c r="G383" s="19"/>
      <c r="H383" s="16" t="str">
        <f>IF($C383="","",IFERROR(VLOOKUP($C383,Pacientes!$A$4:$D$63,4,0),""))</f>
        <v/>
      </c>
      <c r="I383" s="14"/>
      <c r="J383" s="16" t="str">
        <f>IF($A383="","",CHOOSE(WEEKDAY($A383),"dom","seg","ter","qua","qui","sex","sáb"))</f>
        <v/>
      </c>
    </row>
    <row r="384" spans="1:10" x14ac:dyDescent="0.35">
      <c r="A384" s="15"/>
      <c r="B384" s="18"/>
      <c r="C384" s="14"/>
      <c r="D384" s="14"/>
      <c r="E384" s="14"/>
      <c r="F384" s="14"/>
      <c r="G384" s="19"/>
      <c r="H384" s="16" t="str">
        <f>IF($C384="","",IFERROR(VLOOKUP($C384,Pacientes!$A$4:$D$63,4,0),""))</f>
        <v/>
      </c>
      <c r="I384" s="14"/>
      <c r="J384" s="16" t="str">
        <f>IF($A384="","",CHOOSE(WEEKDAY($A384),"dom","seg","ter","qua","qui","sex","sáb"))</f>
        <v/>
      </c>
    </row>
    <row r="385" spans="1:10" x14ac:dyDescent="0.35">
      <c r="A385" s="15"/>
      <c r="B385" s="18"/>
      <c r="C385" s="14"/>
      <c r="D385" s="14"/>
      <c r="E385" s="14"/>
      <c r="F385" s="14"/>
      <c r="G385" s="19"/>
      <c r="H385" s="16" t="str">
        <f>IF($C385="","",IFERROR(VLOOKUP($C385,Pacientes!$A$4:$D$63,4,0),""))</f>
        <v/>
      </c>
      <c r="I385" s="14"/>
      <c r="J385" s="16" t="str">
        <f>IF($A385="","",CHOOSE(WEEKDAY($A385),"dom","seg","ter","qua","qui","sex","sáb"))</f>
        <v/>
      </c>
    </row>
    <row r="386" spans="1:10" x14ac:dyDescent="0.35">
      <c r="A386" s="15"/>
      <c r="B386" s="18"/>
      <c r="C386" s="14"/>
      <c r="D386" s="14"/>
      <c r="E386" s="14"/>
      <c r="F386" s="14"/>
      <c r="G386" s="19"/>
      <c r="H386" s="16" t="str">
        <f>IF($C386="","",IFERROR(VLOOKUP($C386,Pacientes!$A$4:$D$63,4,0),""))</f>
        <v/>
      </c>
      <c r="I386" s="14"/>
      <c r="J386" s="16" t="str">
        <f>IF($A386="","",CHOOSE(WEEKDAY($A386),"dom","seg","ter","qua","qui","sex","sáb"))</f>
        <v/>
      </c>
    </row>
    <row r="387" spans="1:10" x14ac:dyDescent="0.35">
      <c r="A387" s="15"/>
      <c r="B387" s="18"/>
      <c r="C387" s="14"/>
      <c r="D387" s="14"/>
      <c r="E387" s="14"/>
      <c r="F387" s="14"/>
      <c r="G387" s="19"/>
      <c r="H387" s="16" t="str">
        <f>IF($C387="","",IFERROR(VLOOKUP($C387,Pacientes!$A$4:$D$63,4,0),""))</f>
        <v/>
      </c>
      <c r="I387" s="14"/>
      <c r="J387" s="16" t="str">
        <f>IF($A387="","",CHOOSE(WEEKDAY($A387),"dom","seg","ter","qua","qui","sex","sáb"))</f>
        <v/>
      </c>
    </row>
    <row r="388" spans="1:10" x14ac:dyDescent="0.35">
      <c r="A388" s="15"/>
      <c r="B388" s="18"/>
      <c r="C388" s="14"/>
      <c r="D388" s="14"/>
      <c r="E388" s="14"/>
      <c r="F388" s="14"/>
      <c r="G388" s="19"/>
      <c r="H388" s="16" t="str">
        <f>IF($C388="","",IFERROR(VLOOKUP($C388,Pacientes!$A$4:$D$63,4,0),""))</f>
        <v/>
      </c>
      <c r="I388" s="14"/>
      <c r="J388" s="16" t="str">
        <f>IF($A388="","",CHOOSE(WEEKDAY($A388),"dom","seg","ter","qua","qui","sex","sáb"))</f>
        <v/>
      </c>
    </row>
    <row r="389" spans="1:10" x14ac:dyDescent="0.35">
      <c r="A389" s="15"/>
      <c r="B389" s="18"/>
      <c r="C389" s="14"/>
      <c r="D389" s="14"/>
      <c r="E389" s="14"/>
      <c r="F389" s="14"/>
      <c r="G389" s="19"/>
      <c r="H389" s="16" t="str">
        <f>IF($C389="","",IFERROR(VLOOKUP($C389,Pacientes!$A$4:$D$63,4,0),""))</f>
        <v/>
      </c>
      <c r="I389" s="14"/>
      <c r="J389" s="16" t="str">
        <f>IF($A389="","",CHOOSE(WEEKDAY($A389),"dom","seg","ter","qua","qui","sex","sáb"))</f>
        <v/>
      </c>
    </row>
    <row r="390" spans="1:10" x14ac:dyDescent="0.35">
      <c r="A390" s="15"/>
      <c r="B390" s="18"/>
      <c r="C390" s="14"/>
      <c r="D390" s="14"/>
      <c r="E390" s="14"/>
      <c r="F390" s="14"/>
      <c r="G390" s="19"/>
      <c r="H390" s="16" t="str">
        <f>IF($C390="","",IFERROR(VLOOKUP($C390,Pacientes!$A$4:$D$63,4,0),""))</f>
        <v/>
      </c>
      <c r="I390" s="14"/>
      <c r="J390" s="16" t="str">
        <f>IF($A390="","",CHOOSE(WEEKDAY($A390),"dom","seg","ter","qua","qui","sex","sáb"))</f>
        <v/>
      </c>
    </row>
    <row r="391" spans="1:10" x14ac:dyDescent="0.35">
      <c r="A391" s="15"/>
      <c r="B391" s="18"/>
      <c r="C391" s="14"/>
      <c r="D391" s="14"/>
      <c r="E391" s="14"/>
      <c r="F391" s="14"/>
      <c r="G391" s="19"/>
      <c r="H391" s="16" t="str">
        <f>IF($C391="","",IFERROR(VLOOKUP($C391,Pacientes!$A$4:$D$63,4,0),""))</f>
        <v/>
      </c>
      <c r="I391" s="14"/>
      <c r="J391" s="16" t="str">
        <f>IF($A391="","",CHOOSE(WEEKDAY($A391),"dom","seg","ter","qua","qui","sex","sáb"))</f>
        <v/>
      </c>
    </row>
    <row r="392" spans="1:10" x14ac:dyDescent="0.35">
      <c r="A392" s="15"/>
      <c r="B392" s="18"/>
      <c r="C392" s="14"/>
      <c r="D392" s="14"/>
      <c r="E392" s="14"/>
      <c r="F392" s="14"/>
      <c r="G392" s="19"/>
      <c r="H392" s="16" t="str">
        <f>IF($C392="","",IFERROR(VLOOKUP($C392,Pacientes!$A$4:$D$63,4,0),""))</f>
        <v/>
      </c>
      <c r="I392" s="14"/>
      <c r="J392" s="16" t="str">
        <f>IF($A392="","",CHOOSE(WEEKDAY($A392),"dom","seg","ter","qua","qui","sex","sáb"))</f>
        <v/>
      </c>
    </row>
    <row r="393" spans="1:10" x14ac:dyDescent="0.35">
      <c r="A393" s="15"/>
      <c r="B393" s="18"/>
      <c r="C393" s="14"/>
      <c r="D393" s="14"/>
      <c r="E393" s="14"/>
      <c r="F393" s="14"/>
      <c r="G393" s="19"/>
      <c r="H393" s="16" t="str">
        <f>IF($C393="","",IFERROR(VLOOKUP($C393,Pacientes!$A$4:$D$63,4,0),""))</f>
        <v/>
      </c>
      <c r="I393" s="14"/>
      <c r="J393" s="16" t="str">
        <f>IF($A393="","",CHOOSE(WEEKDAY($A393),"dom","seg","ter","qua","qui","sex","sáb"))</f>
        <v/>
      </c>
    </row>
    <row r="394" spans="1:10" x14ac:dyDescent="0.35">
      <c r="A394" s="15"/>
      <c r="B394" s="18"/>
      <c r="C394" s="14"/>
      <c r="D394" s="14"/>
      <c r="E394" s="14"/>
      <c r="F394" s="14"/>
      <c r="G394" s="19"/>
      <c r="H394" s="16" t="str">
        <f>IF($C394="","",IFERROR(VLOOKUP($C394,Pacientes!$A$4:$D$63,4,0),""))</f>
        <v/>
      </c>
      <c r="I394" s="14"/>
      <c r="J394" s="16" t="str">
        <f>IF($A394="","",CHOOSE(WEEKDAY($A394),"dom","seg","ter","qua","qui","sex","sáb"))</f>
        <v/>
      </c>
    </row>
    <row r="395" spans="1:10" x14ac:dyDescent="0.35">
      <c r="A395" s="15"/>
      <c r="B395" s="18"/>
      <c r="C395" s="14"/>
      <c r="D395" s="14"/>
      <c r="E395" s="14"/>
      <c r="F395" s="14"/>
      <c r="G395" s="19"/>
      <c r="H395" s="16" t="str">
        <f>IF($C395="","",IFERROR(VLOOKUP($C395,Pacientes!$A$4:$D$63,4,0),""))</f>
        <v/>
      </c>
      <c r="I395" s="14"/>
      <c r="J395" s="16" t="str">
        <f>IF($A395="","",CHOOSE(WEEKDAY($A395),"dom","seg","ter","qua","qui","sex","sáb"))</f>
        <v/>
      </c>
    </row>
    <row r="396" spans="1:10" x14ac:dyDescent="0.35">
      <c r="A396" s="15"/>
      <c r="B396" s="18"/>
      <c r="C396" s="14"/>
      <c r="D396" s="14"/>
      <c r="E396" s="14"/>
      <c r="F396" s="14"/>
      <c r="G396" s="19"/>
      <c r="H396" s="16" t="str">
        <f>IF($C396="","",IFERROR(VLOOKUP($C396,Pacientes!$A$4:$D$63,4,0),""))</f>
        <v/>
      </c>
      <c r="I396" s="14"/>
      <c r="J396" s="16" t="str">
        <f>IF($A396="","",CHOOSE(WEEKDAY($A396),"dom","seg","ter","qua","qui","sex","sáb"))</f>
        <v/>
      </c>
    </row>
    <row r="397" spans="1:10" x14ac:dyDescent="0.35">
      <c r="A397" s="15"/>
      <c r="B397" s="18"/>
      <c r="C397" s="14"/>
      <c r="D397" s="14"/>
      <c r="E397" s="14"/>
      <c r="F397" s="14"/>
      <c r="G397" s="19"/>
      <c r="H397" s="16" t="str">
        <f>IF($C397="","",IFERROR(VLOOKUP($C397,Pacientes!$A$4:$D$63,4,0),""))</f>
        <v/>
      </c>
      <c r="I397" s="14"/>
      <c r="J397" s="16" t="str">
        <f>IF($A397="","",CHOOSE(WEEKDAY($A397),"dom","seg","ter","qua","qui","sex","sáb"))</f>
        <v/>
      </c>
    </row>
    <row r="398" spans="1:10" x14ac:dyDescent="0.35">
      <c r="A398" s="15"/>
      <c r="B398" s="18"/>
      <c r="C398" s="14"/>
      <c r="D398" s="14"/>
      <c r="E398" s="14"/>
      <c r="F398" s="14"/>
      <c r="G398" s="19"/>
      <c r="H398" s="16" t="str">
        <f>IF($C398="","",IFERROR(VLOOKUP($C398,Pacientes!$A$4:$D$63,4,0),""))</f>
        <v/>
      </c>
      <c r="I398" s="14"/>
      <c r="J398" s="16" t="str">
        <f>IF($A398="","",CHOOSE(WEEKDAY($A398),"dom","seg","ter","qua","qui","sex","sáb"))</f>
        <v/>
      </c>
    </row>
    <row r="399" spans="1:10" x14ac:dyDescent="0.35">
      <c r="A399" s="15"/>
      <c r="B399" s="18"/>
      <c r="C399" s="14"/>
      <c r="D399" s="14"/>
      <c r="E399" s="14"/>
      <c r="F399" s="14"/>
      <c r="G399" s="19"/>
      <c r="H399" s="16" t="str">
        <f>IF($C399="","",IFERROR(VLOOKUP($C399,Pacientes!$A$4:$D$63,4,0),""))</f>
        <v/>
      </c>
      <c r="I399" s="14"/>
      <c r="J399" s="16" t="str">
        <f>IF($A399="","",CHOOSE(WEEKDAY($A399),"dom","seg","ter","qua","qui","sex","sáb"))</f>
        <v/>
      </c>
    </row>
    <row r="400" spans="1:10" x14ac:dyDescent="0.35">
      <c r="A400" s="15"/>
      <c r="B400" s="18"/>
      <c r="C400" s="14"/>
      <c r="D400" s="14"/>
      <c r="E400" s="14"/>
      <c r="F400" s="14"/>
      <c r="G400" s="19"/>
      <c r="H400" s="16" t="str">
        <f>IF($C400="","",IFERROR(VLOOKUP($C400,Pacientes!$A$4:$D$63,4,0),""))</f>
        <v/>
      </c>
      <c r="I400" s="14"/>
      <c r="J400" s="16" t="str">
        <f>IF($A400="","",CHOOSE(WEEKDAY($A400),"dom","seg","ter","qua","qui","sex","sáb"))</f>
        <v/>
      </c>
    </row>
    <row r="401" spans="1:10" x14ac:dyDescent="0.35">
      <c r="A401" s="15"/>
      <c r="B401" s="18"/>
      <c r="C401" s="14"/>
      <c r="D401" s="14"/>
      <c r="E401" s="14"/>
      <c r="F401" s="14"/>
      <c r="G401" s="19"/>
      <c r="H401" s="16" t="str">
        <f>IF($C401="","",IFERROR(VLOOKUP($C401,Pacientes!$A$4:$D$63,4,0),""))</f>
        <v/>
      </c>
      <c r="I401" s="14"/>
      <c r="J401" s="16" t="str">
        <f>IF($A401="","",CHOOSE(WEEKDAY($A401),"dom","seg","ter","qua","qui","sex","sáb"))</f>
        <v/>
      </c>
    </row>
    <row r="402" spans="1:10" x14ac:dyDescent="0.35">
      <c r="A402" s="15"/>
      <c r="B402" s="18"/>
      <c r="C402" s="14"/>
      <c r="D402" s="14"/>
      <c r="E402" s="14"/>
      <c r="F402" s="14"/>
      <c r="G402" s="19"/>
      <c r="H402" s="16" t="str">
        <f>IF($C402="","",IFERROR(VLOOKUP($C402,Pacientes!$A$4:$D$63,4,0),""))</f>
        <v/>
      </c>
      <c r="I402" s="14"/>
      <c r="J402" s="16" t="str">
        <f>IF($A402="","",CHOOSE(WEEKDAY($A402),"dom","seg","ter","qua","qui","sex","sáb"))</f>
        <v/>
      </c>
    </row>
    <row r="403" spans="1:10" x14ac:dyDescent="0.35">
      <c r="A403" s="15"/>
      <c r="B403" s="18"/>
      <c r="C403" s="14"/>
      <c r="D403" s="14"/>
      <c r="E403" s="14"/>
      <c r="F403" s="14"/>
      <c r="G403" s="19"/>
      <c r="H403" s="16" t="str">
        <f>IF($C403="","",IFERROR(VLOOKUP($C403,Pacientes!$A$4:$D$63,4,0),""))</f>
        <v/>
      </c>
      <c r="I403" s="14"/>
      <c r="J403" s="16" t="str">
        <f>IF($A403="","",CHOOSE(WEEKDAY($A403),"dom","seg","ter","qua","qui","sex","sáb"))</f>
        <v/>
      </c>
    </row>
    <row r="404" spans="1:10" x14ac:dyDescent="0.35">
      <c r="A404" s="15"/>
      <c r="B404" s="18"/>
      <c r="C404" s="14"/>
      <c r="D404" s="14"/>
      <c r="E404" s="14"/>
      <c r="F404" s="14"/>
      <c r="G404" s="19"/>
      <c r="H404" s="16" t="str">
        <f>IF($C404="","",IFERROR(VLOOKUP($C404,Pacientes!$A$4:$D$63,4,0),""))</f>
        <v/>
      </c>
      <c r="I404" s="14"/>
      <c r="J404" s="16" t="str">
        <f>IF($A404="","",CHOOSE(WEEKDAY($A404),"dom","seg","ter","qua","qui","sex","sáb"))</f>
        <v/>
      </c>
    </row>
    <row r="405" spans="1:10" x14ac:dyDescent="0.35">
      <c r="A405" s="15"/>
      <c r="B405" s="18"/>
      <c r="C405" s="14"/>
      <c r="D405" s="14"/>
      <c r="E405" s="14"/>
      <c r="F405" s="14"/>
      <c r="G405" s="19"/>
      <c r="H405" s="16" t="str">
        <f>IF($C405="","",IFERROR(VLOOKUP($C405,Pacientes!$A$4:$D$63,4,0),""))</f>
        <v/>
      </c>
      <c r="I405" s="14"/>
      <c r="J405" s="16" t="str">
        <f>IF($A405="","",CHOOSE(WEEKDAY($A405),"dom","seg","ter","qua","qui","sex","sáb"))</f>
        <v/>
      </c>
    </row>
    <row r="406" spans="1:10" x14ac:dyDescent="0.35">
      <c r="A406" s="15"/>
      <c r="B406" s="18"/>
      <c r="C406" s="14"/>
      <c r="D406" s="14"/>
      <c r="E406" s="14"/>
      <c r="F406" s="14"/>
      <c r="G406" s="19"/>
      <c r="H406" s="16" t="str">
        <f>IF($C406="","",IFERROR(VLOOKUP($C406,Pacientes!$A$4:$D$63,4,0),""))</f>
        <v/>
      </c>
      <c r="I406" s="14"/>
      <c r="J406" s="16" t="str">
        <f>IF($A406="","",CHOOSE(WEEKDAY($A406),"dom","seg","ter","qua","qui","sex","sáb"))</f>
        <v/>
      </c>
    </row>
    <row r="407" spans="1:10" x14ac:dyDescent="0.35">
      <c r="A407" s="15"/>
      <c r="B407" s="18"/>
      <c r="C407" s="14"/>
      <c r="D407" s="14"/>
      <c r="E407" s="14"/>
      <c r="F407" s="14"/>
      <c r="G407" s="19"/>
      <c r="H407" s="16" t="str">
        <f>IF($C407="","",IFERROR(VLOOKUP($C407,Pacientes!$A$4:$D$63,4,0),""))</f>
        <v/>
      </c>
      <c r="I407" s="14"/>
      <c r="J407" s="16" t="str">
        <f>IF($A407="","",CHOOSE(WEEKDAY($A407),"dom","seg","ter","qua","qui","sex","sáb"))</f>
        <v/>
      </c>
    </row>
    <row r="408" spans="1:10" x14ac:dyDescent="0.35">
      <c r="A408" s="15"/>
      <c r="B408" s="18"/>
      <c r="C408" s="14"/>
      <c r="D408" s="14"/>
      <c r="E408" s="14"/>
      <c r="F408" s="14"/>
      <c r="G408" s="19"/>
      <c r="H408" s="16" t="str">
        <f>IF($C408="","",IFERROR(VLOOKUP($C408,Pacientes!$A$4:$D$63,4,0),""))</f>
        <v/>
      </c>
      <c r="I408" s="14"/>
      <c r="J408" s="16" t="str">
        <f>IF($A408="","",CHOOSE(WEEKDAY($A408),"dom","seg","ter","qua","qui","sex","sáb"))</f>
        <v/>
      </c>
    </row>
    <row r="409" spans="1:10" x14ac:dyDescent="0.35">
      <c r="A409" s="15"/>
      <c r="B409" s="18"/>
      <c r="C409" s="14"/>
      <c r="D409" s="14"/>
      <c r="E409" s="14"/>
      <c r="F409" s="14"/>
      <c r="G409" s="19"/>
      <c r="H409" s="16" t="str">
        <f>IF($C409="","",IFERROR(VLOOKUP($C409,Pacientes!$A$4:$D$63,4,0),""))</f>
        <v/>
      </c>
      <c r="I409" s="14"/>
      <c r="J409" s="16" t="str">
        <f>IF($A409="","",CHOOSE(WEEKDAY($A409),"dom","seg","ter","qua","qui","sex","sáb"))</f>
        <v/>
      </c>
    </row>
    <row r="410" spans="1:10" x14ac:dyDescent="0.35">
      <c r="A410" s="15"/>
      <c r="B410" s="18"/>
      <c r="C410" s="14"/>
      <c r="D410" s="14"/>
      <c r="E410" s="14"/>
      <c r="F410" s="14"/>
      <c r="G410" s="19"/>
      <c r="H410" s="16" t="str">
        <f>IF($C410="","",IFERROR(VLOOKUP($C410,Pacientes!$A$4:$D$63,4,0),""))</f>
        <v/>
      </c>
      <c r="I410" s="14"/>
      <c r="J410" s="16" t="str">
        <f>IF($A410="","",CHOOSE(WEEKDAY($A410),"dom","seg","ter","qua","qui","sex","sáb"))</f>
        <v/>
      </c>
    </row>
    <row r="411" spans="1:10" x14ac:dyDescent="0.35">
      <c r="A411" s="15"/>
      <c r="B411" s="18"/>
      <c r="C411" s="14"/>
      <c r="D411" s="14"/>
      <c r="E411" s="14"/>
      <c r="F411" s="14"/>
      <c r="G411" s="19"/>
      <c r="H411" s="16" t="str">
        <f>IF($C411="","",IFERROR(VLOOKUP($C411,Pacientes!$A$4:$D$63,4,0),""))</f>
        <v/>
      </c>
      <c r="I411" s="14"/>
      <c r="J411" s="16" t="str">
        <f>IF($A411="","",CHOOSE(WEEKDAY($A411),"dom","seg","ter","qua","qui","sex","sáb"))</f>
        <v/>
      </c>
    </row>
    <row r="412" spans="1:10" x14ac:dyDescent="0.35">
      <c r="A412" s="15"/>
      <c r="B412" s="18"/>
      <c r="C412" s="14"/>
      <c r="D412" s="14"/>
      <c r="E412" s="14"/>
      <c r="F412" s="14"/>
      <c r="G412" s="19"/>
      <c r="H412" s="16" t="str">
        <f>IF($C412="","",IFERROR(VLOOKUP($C412,Pacientes!$A$4:$D$63,4,0),""))</f>
        <v/>
      </c>
      <c r="I412" s="14"/>
      <c r="J412" s="16" t="str">
        <f>IF($A412="","",CHOOSE(WEEKDAY($A412),"dom","seg","ter","qua","qui","sex","sáb"))</f>
        <v/>
      </c>
    </row>
    <row r="413" spans="1:10" x14ac:dyDescent="0.35">
      <c r="A413" s="15"/>
      <c r="B413" s="18"/>
      <c r="C413" s="14"/>
      <c r="D413" s="14"/>
      <c r="E413" s="14"/>
      <c r="F413" s="14"/>
      <c r="G413" s="19"/>
      <c r="H413" s="16" t="str">
        <f>IF($C413="","",IFERROR(VLOOKUP($C413,Pacientes!$A$4:$D$63,4,0),""))</f>
        <v/>
      </c>
      <c r="I413" s="14"/>
      <c r="J413" s="16" t="str">
        <f>IF($A413="","",CHOOSE(WEEKDAY($A413),"dom","seg","ter","qua","qui","sex","sáb"))</f>
        <v/>
      </c>
    </row>
    <row r="414" spans="1:10" x14ac:dyDescent="0.35">
      <c r="A414" s="15"/>
      <c r="B414" s="18"/>
      <c r="C414" s="14"/>
      <c r="D414" s="14"/>
      <c r="E414" s="14"/>
      <c r="F414" s="14"/>
      <c r="G414" s="19"/>
      <c r="H414" s="16" t="str">
        <f>IF($C414="","",IFERROR(VLOOKUP($C414,Pacientes!$A$4:$D$63,4,0),""))</f>
        <v/>
      </c>
      <c r="I414" s="14"/>
      <c r="J414" s="16" t="str">
        <f>IF($A414="","",CHOOSE(WEEKDAY($A414),"dom","seg","ter","qua","qui","sex","sáb"))</f>
        <v/>
      </c>
    </row>
    <row r="415" spans="1:10" x14ac:dyDescent="0.35">
      <c r="A415" s="15"/>
      <c r="B415" s="18"/>
      <c r="C415" s="14"/>
      <c r="D415" s="14"/>
      <c r="E415" s="14"/>
      <c r="F415" s="14"/>
      <c r="G415" s="19"/>
      <c r="H415" s="16" t="str">
        <f>IF($C415="","",IFERROR(VLOOKUP($C415,Pacientes!$A$4:$D$63,4,0),""))</f>
        <v/>
      </c>
      <c r="I415" s="14"/>
      <c r="J415" s="16" t="str">
        <f>IF($A415="","",CHOOSE(WEEKDAY($A415),"dom","seg","ter","qua","qui","sex","sáb"))</f>
        <v/>
      </c>
    </row>
    <row r="416" spans="1:10" x14ac:dyDescent="0.35">
      <c r="A416" s="15"/>
      <c r="B416" s="18"/>
      <c r="C416" s="14"/>
      <c r="D416" s="14"/>
      <c r="E416" s="14"/>
      <c r="F416" s="14"/>
      <c r="G416" s="19"/>
      <c r="H416" s="16" t="str">
        <f>IF($C416="","",IFERROR(VLOOKUP($C416,Pacientes!$A$4:$D$63,4,0),""))</f>
        <v/>
      </c>
      <c r="I416" s="14"/>
      <c r="J416" s="16" t="str">
        <f>IF($A416="","",CHOOSE(WEEKDAY($A416),"dom","seg","ter","qua","qui","sex","sáb"))</f>
        <v/>
      </c>
    </row>
    <row r="417" spans="1:10" x14ac:dyDescent="0.35">
      <c r="A417" s="15"/>
      <c r="B417" s="18"/>
      <c r="C417" s="14"/>
      <c r="D417" s="14"/>
      <c r="E417" s="14"/>
      <c r="F417" s="14"/>
      <c r="G417" s="19"/>
      <c r="H417" s="16" t="str">
        <f>IF($C417="","",IFERROR(VLOOKUP($C417,Pacientes!$A$4:$D$63,4,0),""))</f>
        <v/>
      </c>
      <c r="I417" s="14"/>
      <c r="J417" s="16" t="str">
        <f>IF($A417="","",CHOOSE(WEEKDAY($A417),"dom","seg","ter","qua","qui","sex","sáb"))</f>
        <v/>
      </c>
    </row>
    <row r="418" spans="1:10" x14ac:dyDescent="0.35">
      <c r="A418" s="15"/>
      <c r="B418" s="18"/>
      <c r="C418" s="14"/>
      <c r="D418" s="14"/>
      <c r="E418" s="14"/>
      <c r="F418" s="14"/>
      <c r="G418" s="19"/>
      <c r="H418" s="16" t="str">
        <f>IF($C418="","",IFERROR(VLOOKUP($C418,Pacientes!$A$4:$D$63,4,0),""))</f>
        <v/>
      </c>
      <c r="I418" s="14"/>
      <c r="J418" s="16" t="str">
        <f>IF($A418="","",CHOOSE(WEEKDAY($A418),"dom","seg","ter","qua","qui","sex","sáb"))</f>
        <v/>
      </c>
    </row>
    <row r="419" spans="1:10" x14ac:dyDescent="0.35">
      <c r="A419" s="15"/>
      <c r="B419" s="18"/>
      <c r="C419" s="14"/>
      <c r="D419" s="14"/>
      <c r="E419" s="14"/>
      <c r="F419" s="14"/>
      <c r="G419" s="19"/>
      <c r="H419" s="16" t="str">
        <f>IF($C419="","",IFERROR(VLOOKUP($C419,Pacientes!$A$4:$D$63,4,0),""))</f>
        <v/>
      </c>
      <c r="I419" s="14"/>
      <c r="J419" s="16" t="str">
        <f>IF($A419="","",CHOOSE(WEEKDAY($A419),"dom","seg","ter","qua","qui","sex","sáb"))</f>
        <v/>
      </c>
    </row>
    <row r="420" spans="1:10" x14ac:dyDescent="0.35">
      <c r="A420" s="15"/>
      <c r="B420" s="18"/>
      <c r="C420" s="14"/>
      <c r="D420" s="14"/>
      <c r="E420" s="14"/>
      <c r="F420" s="14"/>
      <c r="G420" s="19"/>
      <c r="H420" s="16" t="str">
        <f>IF($C420="","",IFERROR(VLOOKUP($C420,Pacientes!$A$4:$D$63,4,0),""))</f>
        <v/>
      </c>
      <c r="I420" s="14"/>
      <c r="J420" s="16" t="str">
        <f>IF($A420="","",CHOOSE(WEEKDAY($A420),"dom","seg","ter","qua","qui","sex","sáb"))</f>
        <v/>
      </c>
    </row>
    <row r="421" spans="1:10" x14ac:dyDescent="0.35">
      <c r="A421" s="15"/>
      <c r="B421" s="18"/>
      <c r="C421" s="14"/>
      <c r="D421" s="14"/>
      <c r="E421" s="14"/>
      <c r="F421" s="14"/>
      <c r="G421" s="19"/>
      <c r="H421" s="16" t="str">
        <f>IF($C421="","",IFERROR(VLOOKUP($C421,Pacientes!$A$4:$D$63,4,0),""))</f>
        <v/>
      </c>
      <c r="I421" s="14"/>
      <c r="J421" s="16" t="str">
        <f>IF($A421="","",CHOOSE(WEEKDAY($A421),"dom","seg","ter","qua","qui","sex","sáb"))</f>
        <v/>
      </c>
    </row>
    <row r="422" spans="1:10" x14ac:dyDescent="0.35">
      <c r="A422" s="15"/>
      <c r="B422" s="18"/>
      <c r="C422" s="14"/>
      <c r="D422" s="14"/>
      <c r="E422" s="14"/>
      <c r="F422" s="14"/>
      <c r="G422" s="19"/>
      <c r="H422" s="16" t="str">
        <f>IF($C422="","",IFERROR(VLOOKUP($C422,Pacientes!$A$4:$D$63,4,0),""))</f>
        <v/>
      </c>
      <c r="I422" s="14"/>
      <c r="J422" s="16" t="str">
        <f>IF($A422="","",CHOOSE(WEEKDAY($A422),"dom","seg","ter","qua","qui","sex","sáb"))</f>
        <v/>
      </c>
    </row>
    <row r="423" spans="1:10" x14ac:dyDescent="0.35">
      <c r="A423" s="15"/>
      <c r="B423" s="18"/>
      <c r="C423" s="14"/>
      <c r="D423" s="14"/>
      <c r="E423" s="14"/>
      <c r="F423" s="14"/>
      <c r="G423" s="19"/>
      <c r="H423" s="16" t="str">
        <f>IF($C423="","",IFERROR(VLOOKUP($C423,Pacientes!$A$4:$D$63,4,0),""))</f>
        <v/>
      </c>
      <c r="I423" s="14"/>
      <c r="J423" s="16" t="str">
        <f>IF($A423="","",CHOOSE(WEEKDAY($A423),"dom","seg","ter","qua","qui","sex","sáb"))</f>
        <v/>
      </c>
    </row>
    <row r="424" spans="1:10" x14ac:dyDescent="0.35">
      <c r="A424" s="15"/>
      <c r="B424" s="18"/>
      <c r="C424" s="14"/>
      <c r="D424" s="14"/>
      <c r="E424" s="14"/>
      <c r="F424" s="14"/>
      <c r="G424" s="19"/>
      <c r="H424" s="16" t="str">
        <f>IF($C424="","",IFERROR(VLOOKUP($C424,Pacientes!$A$4:$D$63,4,0),""))</f>
        <v/>
      </c>
      <c r="I424" s="14"/>
      <c r="J424" s="16" t="str">
        <f>IF($A424="","",CHOOSE(WEEKDAY($A424),"dom","seg","ter","qua","qui","sex","sáb"))</f>
        <v/>
      </c>
    </row>
    <row r="425" spans="1:10" x14ac:dyDescent="0.35">
      <c r="A425" s="15"/>
      <c r="B425" s="18"/>
      <c r="C425" s="14"/>
      <c r="D425" s="14"/>
      <c r="E425" s="14"/>
      <c r="F425" s="14"/>
      <c r="G425" s="19"/>
      <c r="H425" s="16" t="str">
        <f>IF($C425="","",IFERROR(VLOOKUP($C425,Pacientes!$A$4:$D$63,4,0),""))</f>
        <v/>
      </c>
      <c r="I425" s="14"/>
      <c r="J425" s="16" t="str">
        <f>IF($A425="","",CHOOSE(WEEKDAY($A425),"dom","seg","ter","qua","qui","sex","sáb"))</f>
        <v/>
      </c>
    </row>
    <row r="426" spans="1:10" x14ac:dyDescent="0.35">
      <c r="A426" s="15"/>
      <c r="B426" s="18"/>
      <c r="C426" s="14"/>
      <c r="D426" s="14"/>
      <c r="E426" s="14"/>
      <c r="F426" s="14"/>
      <c r="G426" s="19"/>
      <c r="H426" s="16" t="str">
        <f>IF($C426="","",IFERROR(VLOOKUP($C426,Pacientes!$A$4:$D$63,4,0),""))</f>
        <v/>
      </c>
      <c r="I426" s="14"/>
      <c r="J426" s="16" t="str">
        <f>IF($A426="","",CHOOSE(WEEKDAY($A426),"dom","seg","ter","qua","qui","sex","sáb"))</f>
        <v/>
      </c>
    </row>
    <row r="427" spans="1:10" x14ac:dyDescent="0.35">
      <c r="A427" s="15"/>
      <c r="B427" s="18"/>
      <c r="C427" s="14"/>
      <c r="D427" s="14"/>
      <c r="E427" s="14"/>
      <c r="F427" s="14"/>
      <c r="G427" s="19"/>
      <c r="H427" s="16" t="str">
        <f>IF($C427="","",IFERROR(VLOOKUP($C427,Pacientes!$A$4:$D$63,4,0),""))</f>
        <v/>
      </c>
      <c r="I427" s="14"/>
      <c r="J427" s="16" t="str">
        <f>IF($A427="","",CHOOSE(WEEKDAY($A427),"dom","seg","ter","qua","qui","sex","sáb"))</f>
        <v/>
      </c>
    </row>
    <row r="428" spans="1:10" x14ac:dyDescent="0.35">
      <c r="A428" s="15"/>
      <c r="B428" s="18"/>
      <c r="C428" s="14"/>
      <c r="D428" s="14"/>
      <c r="E428" s="14"/>
      <c r="F428" s="14"/>
      <c r="G428" s="19"/>
      <c r="H428" s="16" t="str">
        <f>IF($C428="","",IFERROR(VLOOKUP($C428,Pacientes!$A$4:$D$63,4,0),""))</f>
        <v/>
      </c>
      <c r="I428" s="14"/>
      <c r="J428" s="16" t="str">
        <f>IF($A428="","",CHOOSE(WEEKDAY($A428),"dom","seg","ter","qua","qui","sex","sáb"))</f>
        <v/>
      </c>
    </row>
    <row r="429" spans="1:10" x14ac:dyDescent="0.35">
      <c r="A429" s="15"/>
      <c r="B429" s="18"/>
      <c r="C429" s="14"/>
      <c r="D429" s="14"/>
      <c r="E429" s="14"/>
      <c r="F429" s="14"/>
      <c r="G429" s="19"/>
      <c r="H429" s="16" t="str">
        <f>IF($C429="","",IFERROR(VLOOKUP($C429,Pacientes!$A$4:$D$63,4,0),""))</f>
        <v/>
      </c>
      <c r="I429" s="14"/>
      <c r="J429" s="16" t="str">
        <f>IF($A429="","",CHOOSE(WEEKDAY($A429),"dom","seg","ter","qua","qui","sex","sáb"))</f>
        <v/>
      </c>
    </row>
    <row r="430" spans="1:10" x14ac:dyDescent="0.35">
      <c r="A430" s="15"/>
      <c r="B430" s="18"/>
      <c r="C430" s="14"/>
      <c r="D430" s="14"/>
      <c r="E430" s="14"/>
      <c r="F430" s="14"/>
      <c r="G430" s="19"/>
      <c r="H430" s="16" t="str">
        <f>IF($C430="","",IFERROR(VLOOKUP($C430,Pacientes!$A$4:$D$63,4,0),""))</f>
        <v/>
      </c>
      <c r="I430" s="14"/>
      <c r="J430" s="16" t="str">
        <f>IF($A430="","",CHOOSE(WEEKDAY($A430),"dom","seg","ter","qua","qui","sex","sáb"))</f>
        <v/>
      </c>
    </row>
    <row r="431" spans="1:10" x14ac:dyDescent="0.35">
      <c r="A431" s="15"/>
      <c r="B431" s="18"/>
      <c r="C431" s="14"/>
      <c r="D431" s="14"/>
      <c r="E431" s="14"/>
      <c r="F431" s="14"/>
      <c r="G431" s="19"/>
      <c r="H431" s="16" t="str">
        <f>IF($C431="","",IFERROR(VLOOKUP($C431,Pacientes!$A$4:$D$63,4,0),""))</f>
        <v/>
      </c>
      <c r="I431" s="14"/>
      <c r="J431" s="16" t="str">
        <f>IF($A431="","",CHOOSE(WEEKDAY($A431),"dom","seg","ter","qua","qui","sex","sáb"))</f>
        <v/>
      </c>
    </row>
    <row r="432" spans="1:10" x14ac:dyDescent="0.35">
      <c r="A432" s="15"/>
      <c r="B432" s="18"/>
      <c r="C432" s="14"/>
      <c r="D432" s="14"/>
      <c r="E432" s="14"/>
      <c r="F432" s="14"/>
      <c r="G432" s="19"/>
      <c r="H432" s="16" t="str">
        <f>IF($C432="","",IFERROR(VLOOKUP($C432,Pacientes!$A$4:$D$63,4,0),""))</f>
        <v/>
      </c>
      <c r="I432" s="14"/>
      <c r="J432" s="16" t="str">
        <f>IF($A432="","",CHOOSE(WEEKDAY($A432),"dom","seg","ter","qua","qui","sex","sáb"))</f>
        <v/>
      </c>
    </row>
    <row r="433" spans="1:10" x14ac:dyDescent="0.35">
      <c r="A433" s="15"/>
      <c r="B433" s="18"/>
      <c r="C433" s="14"/>
      <c r="D433" s="14"/>
      <c r="E433" s="14"/>
      <c r="F433" s="14"/>
      <c r="G433" s="19"/>
      <c r="H433" s="16" t="str">
        <f>IF($C433="","",IFERROR(VLOOKUP($C433,Pacientes!$A$4:$D$63,4,0),""))</f>
        <v/>
      </c>
      <c r="I433" s="14"/>
      <c r="J433" s="16" t="str">
        <f>IF($A433="","",CHOOSE(WEEKDAY($A433),"dom","seg","ter","qua","qui","sex","sáb"))</f>
        <v/>
      </c>
    </row>
    <row r="434" spans="1:10" x14ac:dyDescent="0.35">
      <c r="A434" s="15"/>
      <c r="B434" s="18"/>
      <c r="C434" s="14"/>
      <c r="D434" s="14"/>
      <c r="E434" s="14"/>
      <c r="F434" s="14"/>
      <c r="G434" s="19"/>
      <c r="H434" s="16" t="str">
        <f>IF($C434="","",IFERROR(VLOOKUP($C434,Pacientes!$A$4:$D$63,4,0),""))</f>
        <v/>
      </c>
      <c r="I434" s="14"/>
      <c r="J434" s="16" t="str">
        <f>IF($A434="","",CHOOSE(WEEKDAY($A434),"dom","seg","ter","qua","qui","sex","sáb"))</f>
        <v/>
      </c>
    </row>
    <row r="435" spans="1:10" x14ac:dyDescent="0.35">
      <c r="A435" s="15"/>
      <c r="B435" s="18"/>
      <c r="C435" s="14"/>
      <c r="D435" s="14"/>
      <c r="E435" s="14"/>
      <c r="F435" s="14"/>
      <c r="G435" s="19"/>
      <c r="H435" s="16" t="str">
        <f>IF($C435="","",IFERROR(VLOOKUP($C435,Pacientes!$A$4:$D$63,4,0),""))</f>
        <v/>
      </c>
      <c r="I435" s="14"/>
      <c r="J435" s="16" t="str">
        <f>IF($A435="","",CHOOSE(WEEKDAY($A435),"dom","seg","ter","qua","qui","sex","sáb"))</f>
        <v/>
      </c>
    </row>
    <row r="436" spans="1:10" x14ac:dyDescent="0.35">
      <c r="A436" s="15"/>
      <c r="B436" s="18"/>
      <c r="C436" s="14"/>
      <c r="D436" s="14"/>
      <c r="E436" s="14"/>
      <c r="F436" s="14"/>
      <c r="G436" s="19"/>
      <c r="H436" s="16" t="str">
        <f>IF($C436="","",IFERROR(VLOOKUP($C436,Pacientes!$A$4:$D$63,4,0),""))</f>
        <v/>
      </c>
      <c r="I436" s="14"/>
      <c r="J436" s="16" t="str">
        <f>IF($A436="","",CHOOSE(WEEKDAY($A436),"dom","seg","ter","qua","qui","sex","sáb"))</f>
        <v/>
      </c>
    </row>
    <row r="437" spans="1:10" x14ac:dyDescent="0.35">
      <c r="A437" s="15"/>
      <c r="B437" s="18"/>
      <c r="C437" s="14"/>
      <c r="D437" s="14"/>
      <c r="E437" s="14"/>
      <c r="F437" s="14"/>
      <c r="G437" s="19"/>
      <c r="H437" s="16" t="str">
        <f>IF($C437="","",IFERROR(VLOOKUP($C437,Pacientes!$A$4:$D$63,4,0),""))</f>
        <v/>
      </c>
      <c r="I437" s="14"/>
      <c r="J437" s="16" t="str">
        <f>IF($A437="","",CHOOSE(WEEKDAY($A437),"dom","seg","ter","qua","qui","sex","sáb"))</f>
        <v/>
      </c>
    </row>
    <row r="438" spans="1:10" x14ac:dyDescent="0.35">
      <c r="A438" s="15"/>
      <c r="B438" s="18"/>
      <c r="C438" s="14"/>
      <c r="D438" s="14"/>
      <c r="E438" s="14"/>
      <c r="F438" s="14"/>
      <c r="G438" s="19"/>
      <c r="H438" s="16" t="str">
        <f>IF($C438="","",IFERROR(VLOOKUP($C438,Pacientes!$A$4:$D$63,4,0),""))</f>
        <v/>
      </c>
      <c r="I438" s="14"/>
      <c r="J438" s="16" t="str">
        <f>IF($A438="","",CHOOSE(WEEKDAY($A438),"dom","seg","ter","qua","qui","sex","sáb"))</f>
        <v/>
      </c>
    </row>
    <row r="439" spans="1:10" x14ac:dyDescent="0.35">
      <c r="A439" s="15"/>
      <c r="B439" s="18"/>
      <c r="C439" s="14"/>
      <c r="D439" s="14"/>
      <c r="E439" s="14"/>
      <c r="F439" s="14"/>
      <c r="G439" s="19"/>
      <c r="H439" s="16" t="str">
        <f>IF($C439="","",IFERROR(VLOOKUP($C439,Pacientes!$A$4:$D$63,4,0),""))</f>
        <v/>
      </c>
      <c r="I439" s="14"/>
      <c r="J439" s="16" t="str">
        <f>IF($A439="","",CHOOSE(WEEKDAY($A439),"dom","seg","ter","qua","qui","sex","sáb"))</f>
        <v/>
      </c>
    </row>
    <row r="440" spans="1:10" x14ac:dyDescent="0.35">
      <c r="A440" s="15"/>
      <c r="B440" s="18"/>
      <c r="C440" s="14"/>
      <c r="D440" s="14"/>
      <c r="E440" s="14"/>
      <c r="F440" s="14"/>
      <c r="G440" s="19"/>
      <c r="H440" s="16" t="str">
        <f>IF($C440="","",IFERROR(VLOOKUP($C440,Pacientes!$A$4:$D$63,4,0),""))</f>
        <v/>
      </c>
      <c r="I440" s="14"/>
      <c r="J440" s="16" t="str">
        <f>IF($A440="","",CHOOSE(WEEKDAY($A440),"dom","seg","ter","qua","qui","sex","sáb"))</f>
        <v/>
      </c>
    </row>
    <row r="441" spans="1:10" x14ac:dyDescent="0.35">
      <c r="A441" s="15"/>
      <c r="B441" s="18"/>
      <c r="C441" s="14"/>
      <c r="D441" s="14"/>
      <c r="E441" s="14"/>
      <c r="F441" s="14"/>
      <c r="G441" s="19"/>
      <c r="H441" s="16" t="str">
        <f>IF($C441="","",IFERROR(VLOOKUP($C441,Pacientes!$A$4:$D$63,4,0),""))</f>
        <v/>
      </c>
      <c r="I441" s="14"/>
      <c r="J441" s="16" t="str">
        <f>IF($A441="","",CHOOSE(WEEKDAY($A441),"dom","seg","ter","qua","qui","sex","sáb"))</f>
        <v/>
      </c>
    </row>
    <row r="442" spans="1:10" x14ac:dyDescent="0.35">
      <c r="A442" s="15"/>
      <c r="B442" s="18"/>
      <c r="C442" s="14"/>
      <c r="D442" s="14"/>
      <c r="E442" s="14"/>
      <c r="F442" s="14"/>
      <c r="G442" s="19"/>
      <c r="H442" s="16" t="str">
        <f>IF($C442="","",IFERROR(VLOOKUP($C442,Pacientes!$A$4:$D$63,4,0),""))</f>
        <v/>
      </c>
      <c r="I442" s="14"/>
      <c r="J442" s="16" t="str">
        <f>IF($A442="","",CHOOSE(WEEKDAY($A442),"dom","seg","ter","qua","qui","sex","sáb"))</f>
        <v/>
      </c>
    </row>
    <row r="443" spans="1:10" x14ac:dyDescent="0.35">
      <c r="A443" s="15"/>
      <c r="B443" s="18"/>
      <c r="C443" s="14"/>
      <c r="D443" s="14"/>
      <c r="E443" s="14"/>
      <c r="F443" s="14"/>
      <c r="G443" s="19"/>
      <c r="H443" s="16" t="str">
        <f>IF($C443="","",IFERROR(VLOOKUP($C443,Pacientes!$A$4:$D$63,4,0),""))</f>
        <v/>
      </c>
      <c r="I443" s="14"/>
      <c r="J443" s="16" t="str">
        <f>IF($A443="","",CHOOSE(WEEKDAY($A443),"dom","seg","ter","qua","qui","sex","sáb"))</f>
        <v/>
      </c>
    </row>
    <row r="444" spans="1:10" x14ac:dyDescent="0.35">
      <c r="A444" s="15"/>
      <c r="B444" s="18"/>
      <c r="C444" s="14"/>
      <c r="D444" s="14"/>
      <c r="E444" s="14"/>
      <c r="F444" s="14"/>
      <c r="G444" s="19"/>
      <c r="H444" s="16" t="str">
        <f>IF($C444="","",IFERROR(VLOOKUP($C444,Pacientes!$A$4:$D$63,4,0),""))</f>
        <v/>
      </c>
      <c r="I444" s="14"/>
      <c r="J444" s="16" t="str">
        <f>IF($A444="","",CHOOSE(WEEKDAY($A444),"dom","seg","ter","qua","qui","sex","sáb"))</f>
        <v/>
      </c>
    </row>
    <row r="445" spans="1:10" x14ac:dyDescent="0.35">
      <c r="A445" s="15"/>
      <c r="B445" s="18"/>
      <c r="C445" s="14"/>
      <c r="D445" s="14"/>
      <c r="E445" s="14"/>
      <c r="F445" s="14"/>
      <c r="G445" s="19"/>
      <c r="H445" s="16" t="str">
        <f>IF($C445="","",IFERROR(VLOOKUP($C445,Pacientes!$A$4:$D$63,4,0),""))</f>
        <v/>
      </c>
      <c r="I445" s="14"/>
      <c r="J445" s="16" t="str">
        <f>IF($A445="","",CHOOSE(WEEKDAY($A445),"dom","seg","ter","qua","qui","sex","sáb"))</f>
        <v/>
      </c>
    </row>
    <row r="446" spans="1:10" x14ac:dyDescent="0.35">
      <c r="A446" s="15"/>
      <c r="B446" s="18"/>
      <c r="C446" s="14"/>
      <c r="D446" s="14"/>
      <c r="E446" s="14"/>
      <c r="F446" s="14"/>
      <c r="G446" s="19"/>
      <c r="H446" s="16" t="str">
        <f>IF($C446="","",IFERROR(VLOOKUP($C446,Pacientes!$A$4:$D$63,4,0),""))</f>
        <v/>
      </c>
      <c r="I446" s="14"/>
      <c r="J446" s="16" t="str">
        <f>IF($A446="","",CHOOSE(WEEKDAY($A446),"dom","seg","ter","qua","qui","sex","sáb"))</f>
        <v/>
      </c>
    </row>
    <row r="447" spans="1:10" x14ac:dyDescent="0.35">
      <c r="A447" s="15"/>
      <c r="B447" s="18"/>
      <c r="C447" s="14"/>
      <c r="D447" s="14"/>
      <c r="E447" s="14"/>
      <c r="F447" s="14"/>
      <c r="G447" s="19"/>
      <c r="H447" s="16" t="str">
        <f>IF($C447="","",IFERROR(VLOOKUP($C447,Pacientes!$A$4:$D$63,4,0),""))</f>
        <v/>
      </c>
      <c r="I447" s="14"/>
      <c r="J447" s="16" t="str">
        <f>IF($A447="","",CHOOSE(WEEKDAY($A447),"dom","seg","ter","qua","qui","sex","sáb"))</f>
        <v/>
      </c>
    </row>
    <row r="448" spans="1:10" x14ac:dyDescent="0.35">
      <c r="A448" s="15"/>
      <c r="B448" s="18"/>
      <c r="C448" s="14"/>
      <c r="D448" s="14"/>
      <c r="E448" s="14"/>
      <c r="F448" s="14"/>
      <c r="G448" s="19"/>
      <c r="H448" s="16" t="str">
        <f>IF($C448="","",IFERROR(VLOOKUP($C448,Pacientes!$A$4:$D$63,4,0),""))</f>
        <v/>
      </c>
      <c r="I448" s="14"/>
      <c r="J448" s="16" t="str">
        <f>IF($A448="","",CHOOSE(WEEKDAY($A448),"dom","seg","ter","qua","qui","sex","sáb"))</f>
        <v/>
      </c>
    </row>
    <row r="449" spans="1:10" x14ac:dyDescent="0.35">
      <c r="A449" s="15"/>
      <c r="B449" s="18"/>
      <c r="C449" s="14"/>
      <c r="D449" s="14"/>
      <c r="E449" s="14"/>
      <c r="F449" s="14"/>
      <c r="G449" s="19"/>
      <c r="H449" s="16" t="str">
        <f>IF($C449="","",IFERROR(VLOOKUP($C449,Pacientes!$A$4:$D$63,4,0),""))</f>
        <v/>
      </c>
      <c r="I449" s="14"/>
      <c r="J449" s="16" t="str">
        <f>IF($A449="","",CHOOSE(WEEKDAY($A449),"dom","seg","ter","qua","qui","sex","sáb"))</f>
        <v/>
      </c>
    </row>
    <row r="450" spans="1:10" x14ac:dyDescent="0.35">
      <c r="A450" s="15"/>
      <c r="B450" s="18"/>
      <c r="C450" s="14"/>
      <c r="D450" s="14"/>
      <c r="E450" s="14"/>
      <c r="F450" s="14"/>
      <c r="G450" s="19"/>
      <c r="H450" s="16" t="str">
        <f>IF($C450="","",IFERROR(VLOOKUP($C450,Pacientes!$A$4:$D$63,4,0),""))</f>
        <v/>
      </c>
      <c r="I450" s="14"/>
      <c r="J450" s="16" t="str">
        <f>IF($A450="","",CHOOSE(WEEKDAY($A450),"dom","seg","ter","qua","qui","sex","sáb"))</f>
        <v/>
      </c>
    </row>
    <row r="451" spans="1:10" x14ac:dyDescent="0.35">
      <c r="A451" s="15"/>
      <c r="B451" s="18"/>
      <c r="C451" s="14"/>
      <c r="D451" s="14"/>
      <c r="E451" s="14"/>
      <c r="F451" s="14"/>
      <c r="G451" s="19"/>
      <c r="H451" s="16" t="str">
        <f>IF($C451="","",IFERROR(VLOOKUP($C451,Pacientes!$A$4:$D$63,4,0),""))</f>
        <v/>
      </c>
      <c r="I451" s="14"/>
      <c r="J451" s="16" t="str">
        <f>IF($A451="","",CHOOSE(WEEKDAY($A451),"dom","seg","ter","qua","qui","sex","sáb"))</f>
        <v/>
      </c>
    </row>
    <row r="452" spans="1:10" x14ac:dyDescent="0.35">
      <c r="A452" s="15"/>
      <c r="B452" s="18"/>
      <c r="C452" s="14"/>
      <c r="D452" s="14"/>
      <c r="E452" s="14"/>
      <c r="F452" s="14"/>
      <c r="G452" s="19"/>
      <c r="H452" s="16" t="str">
        <f>IF($C452="","",IFERROR(VLOOKUP($C452,Pacientes!$A$4:$D$63,4,0),""))</f>
        <v/>
      </c>
      <c r="I452" s="14"/>
      <c r="J452" s="16" t="str">
        <f>IF($A452="","",CHOOSE(WEEKDAY($A452),"dom","seg","ter","qua","qui","sex","sáb"))</f>
        <v/>
      </c>
    </row>
    <row r="453" spans="1:10" x14ac:dyDescent="0.35">
      <c r="A453" s="15"/>
      <c r="B453" s="18"/>
      <c r="C453" s="14"/>
      <c r="D453" s="14"/>
      <c r="E453" s="14"/>
      <c r="F453" s="14"/>
      <c r="G453" s="19"/>
      <c r="H453" s="16" t="str">
        <f>IF($C453="","",IFERROR(VLOOKUP($C453,Pacientes!$A$4:$D$63,4,0),""))</f>
        <v/>
      </c>
      <c r="I453" s="14"/>
      <c r="J453" s="16" t="str">
        <f>IF($A453="","",CHOOSE(WEEKDAY($A453),"dom","seg","ter","qua","qui","sex","sáb"))</f>
        <v/>
      </c>
    </row>
    <row r="454" spans="1:10" x14ac:dyDescent="0.35">
      <c r="A454" s="15"/>
      <c r="B454" s="18"/>
      <c r="C454" s="14"/>
      <c r="D454" s="14"/>
      <c r="E454" s="14"/>
      <c r="F454" s="14"/>
      <c r="G454" s="19"/>
      <c r="H454" s="16" t="str">
        <f>IF($C454="","",IFERROR(VLOOKUP($C454,Pacientes!$A$4:$D$63,4,0),""))</f>
        <v/>
      </c>
      <c r="I454" s="14"/>
      <c r="J454" s="16" t="str">
        <f>IF($A454="","",CHOOSE(WEEKDAY($A454),"dom","seg","ter","qua","qui","sex","sáb"))</f>
        <v/>
      </c>
    </row>
    <row r="455" spans="1:10" x14ac:dyDescent="0.35">
      <c r="A455" s="15"/>
      <c r="B455" s="18"/>
      <c r="C455" s="14"/>
      <c r="D455" s="14"/>
      <c r="E455" s="14"/>
      <c r="F455" s="14"/>
      <c r="G455" s="19"/>
      <c r="H455" s="16" t="str">
        <f>IF($C455="","",IFERROR(VLOOKUP($C455,Pacientes!$A$4:$D$63,4,0),""))</f>
        <v/>
      </c>
      <c r="I455" s="14"/>
      <c r="J455" s="16" t="str">
        <f>IF($A455="","",CHOOSE(WEEKDAY($A455),"dom","seg","ter","qua","qui","sex","sáb"))</f>
        <v/>
      </c>
    </row>
    <row r="456" spans="1:10" x14ac:dyDescent="0.35">
      <c r="A456" s="15"/>
      <c r="B456" s="18"/>
      <c r="C456" s="14"/>
      <c r="D456" s="14"/>
      <c r="E456" s="14"/>
      <c r="F456" s="14"/>
      <c r="G456" s="19"/>
      <c r="H456" s="16" t="str">
        <f>IF($C456="","",IFERROR(VLOOKUP($C456,Pacientes!$A$4:$D$63,4,0),""))</f>
        <v/>
      </c>
      <c r="I456" s="14"/>
      <c r="J456" s="16" t="str">
        <f>IF($A456="","",CHOOSE(WEEKDAY($A456),"dom","seg","ter","qua","qui","sex","sáb"))</f>
        <v/>
      </c>
    </row>
    <row r="457" spans="1:10" x14ac:dyDescent="0.35">
      <c r="A457" s="15"/>
      <c r="B457" s="18"/>
      <c r="C457" s="14"/>
      <c r="D457" s="14"/>
      <c r="E457" s="14"/>
      <c r="F457" s="14"/>
      <c r="G457" s="19"/>
      <c r="H457" s="16" t="str">
        <f>IF($C457="","",IFERROR(VLOOKUP($C457,Pacientes!$A$4:$D$63,4,0),""))</f>
        <v/>
      </c>
      <c r="I457" s="14"/>
      <c r="J457" s="16" t="str">
        <f>IF($A457="","",CHOOSE(WEEKDAY($A457),"dom","seg","ter","qua","qui","sex","sáb"))</f>
        <v/>
      </c>
    </row>
    <row r="458" spans="1:10" x14ac:dyDescent="0.35">
      <c r="A458" s="15"/>
      <c r="B458" s="18"/>
      <c r="C458" s="14"/>
      <c r="D458" s="14"/>
      <c r="E458" s="14"/>
      <c r="F458" s="14"/>
      <c r="G458" s="19"/>
      <c r="H458" s="16" t="str">
        <f>IF($C458="","",IFERROR(VLOOKUP($C458,Pacientes!$A$4:$D$63,4,0),""))</f>
        <v/>
      </c>
      <c r="I458" s="14"/>
      <c r="J458" s="16" t="str">
        <f>IF($A458="","",CHOOSE(WEEKDAY($A458),"dom","seg","ter","qua","qui","sex","sáb"))</f>
        <v/>
      </c>
    </row>
    <row r="459" spans="1:10" x14ac:dyDescent="0.35">
      <c r="A459" s="15"/>
      <c r="B459" s="18"/>
      <c r="C459" s="14"/>
      <c r="D459" s="14"/>
      <c r="E459" s="14"/>
      <c r="F459" s="14"/>
      <c r="G459" s="19"/>
      <c r="H459" s="16" t="str">
        <f>IF($C459="","",IFERROR(VLOOKUP($C459,Pacientes!$A$4:$D$63,4,0),""))</f>
        <v/>
      </c>
      <c r="I459" s="14"/>
      <c r="J459" s="16" t="str">
        <f>IF($A459="","",CHOOSE(WEEKDAY($A459),"dom","seg","ter","qua","qui","sex","sáb"))</f>
        <v/>
      </c>
    </row>
    <row r="460" spans="1:10" x14ac:dyDescent="0.35">
      <c r="A460" s="15"/>
      <c r="B460" s="18"/>
      <c r="C460" s="14"/>
      <c r="D460" s="14"/>
      <c r="E460" s="14"/>
      <c r="F460" s="14"/>
      <c r="G460" s="19"/>
      <c r="H460" s="16" t="str">
        <f>IF($C460="","",IFERROR(VLOOKUP($C460,Pacientes!$A$4:$D$63,4,0),""))</f>
        <v/>
      </c>
      <c r="I460" s="14"/>
      <c r="J460" s="16" t="str">
        <f>IF($A460="","",CHOOSE(WEEKDAY($A460),"dom","seg","ter","qua","qui","sex","sáb"))</f>
        <v/>
      </c>
    </row>
    <row r="461" spans="1:10" x14ac:dyDescent="0.35">
      <c r="A461" s="15"/>
      <c r="B461" s="18"/>
      <c r="C461" s="14"/>
      <c r="D461" s="14"/>
      <c r="E461" s="14"/>
      <c r="F461" s="14"/>
      <c r="G461" s="19"/>
      <c r="H461" s="16" t="str">
        <f>IF($C461="","",IFERROR(VLOOKUP($C461,Pacientes!$A$4:$D$63,4,0),""))</f>
        <v/>
      </c>
      <c r="I461" s="14"/>
      <c r="J461" s="16" t="str">
        <f>IF($A461="","",CHOOSE(WEEKDAY($A461),"dom","seg","ter","qua","qui","sex","sáb"))</f>
        <v/>
      </c>
    </row>
    <row r="462" spans="1:10" x14ac:dyDescent="0.35">
      <c r="A462" s="15"/>
      <c r="B462" s="18"/>
      <c r="C462" s="14"/>
      <c r="D462" s="14"/>
      <c r="E462" s="14"/>
      <c r="F462" s="14"/>
      <c r="G462" s="19"/>
      <c r="H462" s="16" t="str">
        <f>IF($C462="","",IFERROR(VLOOKUP($C462,Pacientes!$A$4:$D$63,4,0),""))</f>
        <v/>
      </c>
      <c r="I462" s="14"/>
      <c r="J462" s="16" t="str">
        <f>IF($A462="","",CHOOSE(WEEKDAY($A462),"dom","seg","ter","qua","qui","sex","sáb"))</f>
        <v/>
      </c>
    </row>
    <row r="463" spans="1:10" x14ac:dyDescent="0.35">
      <c r="A463" s="15"/>
      <c r="B463" s="18"/>
      <c r="C463" s="14"/>
      <c r="D463" s="14"/>
      <c r="E463" s="14"/>
      <c r="F463" s="14"/>
      <c r="G463" s="19"/>
      <c r="H463" s="16" t="str">
        <f>IF($C463="","",IFERROR(VLOOKUP($C463,Pacientes!$A$4:$D$63,4,0),""))</f>
        <v/>
      </c>
      <c r="I463" s="14"/>
      <c r="J463" s="16" t="str">
        <f>IF($A463="","",CHOOSE(WEEKDAY($A463),"dom","seg","ter","qua","qui","sex","sáb"))</f>
        <v/>
      </c>
    </row>
    <row r="464" spans="1:10" x14ac:dyDescent="0.35">
      <c r="A464" s="15"/>
      <c r="B464" s="18"/>
      <c r="C464" s="14"/>
      <c r="D464" s="14"/>
      <c r="E464" s="14"/>
      <c r="F464" s="14"/>
      <c r="G464" s="19"/>
      <c r="H464" s="16" t="str">
        <f>IF($C464="","",IFERROR(VLOOKUP($C464,Pacientes!$A$4:$D$63,4,0),""))</f>
        <v/>
      </c>
      <c r="I464" s="14"/>
      <c r="J464" s="16" t="str">
        <f>IF($A464="","",CHOOSE(WEEKDAY($A464),"dom","seg","ter","qua","qui","sex","sáb"))</f>
        <v/>
      </c>
    </row>
    <row r="465" spans="1:10" x14ac:dyDescent="0.35">
      <c r="A465" s="15"/>
      <c r="B465" s="18"/>
      <c r="C465" s="14"/>
      <c r="D465" s="14"/>
      <c r="E465" s="14"/>
      <c r="F465" s="14"/>
      <c r="G465" s="19"/>
      <c r="H465" s="16" t="str">
        <f>IF($C465="","",IFERROR(VLOOKUP($C465,Pacientes!$A$4:$D$63,4,0),""))</f>
        <v/>
      </c>
      <c r="I465" s="14"/>
      <c r="J465" s="16" t="str">
        <f>IF($A465="","",CHOOSE(WEEKDAY($A465),"dom","seg","ter","qua","qui","sex","sáb"))</f>
        <v/>
      </c>
    </row>
    <row r="466" spans="1:10" x14ac:dyDescent="0.35">
      <c r="A466" s="15"/>
      <c r="B466" s="18"/>
      <c r="C466" s="14"/>
      <c r="D466" s="14"/>
      <c r="E466" s="14"/>
      <c r="F466" s="14"/>
      <c r="G466" s="19"/>
      <c r="H466" s="16" t="str">
        <f>IF($C466="","",IFERROR(VLOOKUP($C466,Pacientes!$A$4:$D$63,4,0),""))</f>
        <v/>
      </c>
      <c r="I466" s="14"/>
      <c r="J466" s="16" t="str">
        <f>IF($A466="","",CHOOSE(WEEKDAY($A466),"dom","seg","ter","qua","qui","sex","sáb"))</f>
        <v/>
      </c>
    </row>
    <row r="467" spans="1:10" x14ac:dyDescent="0.35">
      <c r="A467" s="15"/>
      <c r="B467" s="18"/>
      <c r="C467" s="14"/>
      <c r="D467" s="14"/>
      <c r="E467" s="14"/>
      <c r="F467" s="14"/>
      <c r="G467" s="19"/>
      <c r="H467" s="16" t="str">
        <f>IF($C467="","",IFERROR(VLOOKUP($C467,Pacientes!$A$4:$D$63,4,0),""))</f>
        <v/>
      </c>
      <c r="I467" s="14"/>
      <c r="J467" s="16" t="str">
        <f>IF($A467="","",CHOOSE(WEEKDAY($A467),"dom","seg","ter","qua","qui","sex","sáb"))</f>
        <v/>
      </c>
    </row>
    <row r="468" spans="1:10" x14ac:dyDescent="0.35">
      <c r="A468" s="15"/>
      <c r="B468" s="18"/>
      <c r="C468" s="14"/>
      <c r="D468" s="14"/>
      <c r="E468" s="14"/>
      <c r="F468" s="14"/>
      <c r="G468" s="19"/>
      <c r="H468" s="16" t="str">
        <f>IF($C468="","",IFERROR(VLOOKUP($C468,Pacientes!$A$4:$D$63,4,0),""))</f>
        <v/>
      </c>
      <c r="I468" s="14"/>
      <c r="J468" s="16" t="str">
        <f>IF($A468="","",CHOOSE(WEEKDAY($A468),"dom","seg","ter","qua","qui","sex","sáb"))</f>
        <v/>
      </c>
    </row>
    <row r="469" spans="1:10" x14ac:dyDescent="0.35">
      <c r="A469" s="15"/>
      <c r="B469" s="18"/>
      <c r="C469" s="14"/>
      <c r="D469" s="14"/>
      <c r="E469" s="14"/>
      <c r="F469" s="14"/>
      <c r="G469" s="19"/>
      <c r="H469" s="16" t="str">
        <f>IF($C469="","",IFERROR(VLOOKUP($C469,Pacientes!$A$4:$D$63,4,0),""))</f>
        <v/>
      </c>
      <c r="I469" s="14"/>
      <c r="J469" s="16" t="str">
        <f>IF($A469="","",CHOOSE(WEEKDAY($A469),"dom","seg","ter","qua","qui","sex","sáb"))</f>
        <v/>
      </c>
    </row>
    <row r="470" spans="1:10" x14ac:dyDescent="0.35">
      <c r="A470" s="15"/>
      <c r="B470" s="18"/>
      <c r="C470" s="14"/>
      <c r="D470" s="14"/>
      <c r="E470" s="14"/>
      <c r="F470" s="14"/>
      <c r="G470" s="19"/>
      <c r="H470" s="16" t="str">
        <f>IF($C470="","",IFERROR(VLOOKUP($C470,Pacientes!$A$4:$D$63,4,0),""))</f>
        <v/>
      </c>
      <c r="I470" s="14"/>
      <c r="J470" s="16" t="str">
        <f>IF($A470="","",CHOOSE(WEEKDAY($A470),"dom","seg","ter","qua","qui","sex","sáb"))</f>
        <v/>
      </c>
    </row>
    <row r="471" spans="1:10" x14ac:dyDescent="0.35">
      <c r="A471" s="15"/>
      <c r="B471" s="18"/>
      <c r="C471" s="14"/>
      <c r="D471" s="14"/>
      <c r="E471" s="14"/>
      <c r="F471" s="14"/>
      <c r="G471" s="19"/>
      <c r="H471" s="16" t="str">
        <f>IF($C471="","",IFERROR(VLOOKUP($C471,Pacientes!$A$4:$D$63,4,0),""))</f>
        <v/>
      </c>
      <c r="I471" s="14"/>
      <c r="J471" s="16" t="str">
        <f>IF($A471="","",CHOOSE(WEEKDAY($A471),"dom","seg","ter","qua","qui","sex","sáb"))</f>
        <v/>
      </c>
    </row>
    <row r="472" spans="1:10" x14ac:dyDescent="0.35">
      <c r="A472" s="15"/>
      <c r="B472" s="18"/>
      <c r="C472" s="14"/>
      <c r="D472" s="14"/>
      <c r="E472" s="14"/>
      <c r="F472" s="14"/>
      <c r="G472" s="19"/>
      <c r="H472" s="16" t="str">
        <f>IF($C472="","",IFERROR(VLOOKUP($C472,Pacientes!$A$4:$D$63,4,0),""))</f>
        <v/>
      </c>
      <c r="I472" s="14"/>
      <c r="J472" s="16" t="str">
        <f>IF($A472="","",CHOOSE(WEEKDAY($A472),"dom","seg","ter","qua","qui","sex","sáb"))</f>
        <v/>
      </c>
    </row>
    <row r="473" spans="1:10" x14ac:dyDescent="0.35">
      <c r="A473" s="15"/>
      <c r="B473" s="18"/>
      <c r="C473" s="14"/>
      <c r="D473" s="14"/>
      <c r="E473" s="14"/>
      <c r="F473" s="14"/>
      <c r="G473" s="19"/>
      <c r="H473" s="16" t="str">
        <f>IF($C473="","",IFERROR(VLOOKUP($C473,Pacientes!$A$4:$D$63,4,0),""))</f>
        <v/>
      </c>
      <c r="I473" s="14"/>
      <c r="J473" s="16" t="str">
        <f>IF($A473="","",CHOOSE(WEEKDAY($A473),"dom","seg","ter","qua","qui","sex","sáb"))</f>
        <v/>
      </c>
    </row>
    <row r="474" spans="1:10" x14ac:dyDescent="0.35">
      <c r="A474" s="15"/>
      <c r="B474" s="18"/>
      <c r="C474" s="14"/>
      <c r="D474" s="14"/>
      <c r="E474" s="14"/>
      <c r="F474" s="14"/>
      <c r="G474" s="19"/>
      <c r="H474" s="16" t="str">
        <f>IF($C474="","",IFERROR(VLOOKUP($C474,Pacientes!$A$4:$D$63,4,0),""))</f>
        <v/>
      </c>
      <c r="I474" s="14"/>
      <c r="J474" s="16" t="str">
        <f>IF($A474="","",CHOOSE(WEEKDAY($A474),"dom","seg","ter","qua","qui","sex","sáb"))</f>
        <v/>
      </c>
    </row>
    <row r="475" spans="1:10" x14ac:dyDescent="0.35">
      <c r="A475" s="15"/>
      <c r="B475" s="18"/>
      <c r="C475" s="14"/>
      <c r="D475" s="14"/>
      <c r="E475" s="14"/>
      <c r="F475" s="14"/>
      <c r="G475" s="19"/>
      <c r="H475" s="16" t="str">
        <f>IF($C475="","",IFERROR(VLOOKUP($C475,Pacientes!$A$4:$D$63,4,0),""))</f>
        <v/>
      </c>
      <c r="I475" s="14"/>
      <c r="J475" s="16" t="str">
        <f>IF($A475="","",CHOOSE(WEEKDAY($A475),"dom","seg","ter","qua","qui","sex","sáb"))</f>
        <v/>
      </c>
    </row>
    <row r="476" spans="1:10" x14ac:dyDescent="0.35">
      <c r="A476" s="15"/>
      <c r="B476" s="18"/>
      <c r="C476" s="14"/>
      <c r="D476" s="14"/>
      <c r="E476" s="14"/>
      <c r="F476" s="14"/>
      <c r="G476" s="19"/>
      <c r="H476" s="16" t="str">
        <f>IF($C476="","",IFERROR(VLOOKUP($C476,Pacientes!$A$4:$D$63,4,0),""))</f>
        <v/>
      </c>
      <c r="I476" s="14"/>
      <c r="J476" s="16" t="str">
        <f>IF($A476="","",CHOOSE(WEEKDAY($A476),"dom","seg","ter","qua","qui","sex","sáb"))</f>
        <v/>
      </c>
    </row>
    <row r="477" spans="1:10" x14ac:dyDescent="0.35">
      <c r="A477" s="15"/>
      <c r="B477" s="18"/>
      <c r="C477" s="14"/>
      <c r="D477" s="14"/>
      <c r="E477" s="14"/>
      <c r="F477" s="14"/>
      <c r="G477" s="19"/>
      <c r="H477" s="16" t="str">
        <f>IF($C477="","",IFERROR(VLOOKUP($C477,Pacientes!$A$4:$D$63,4,0),""))</f>
        <v/>
      </c>
      <c r="I477" s="14"/>
      <c r="J477" s="16" t="str">
        <f>IF($A477="","",CHOOSE(WEEKDAY($A477),"dom","seg","ter","qua","qui","sex","sáb"))</f>
        <v/>
      </c>
    </row>
    <row r="478" spans="1:10" x14ac:dyDescent="0.35">
      <c r="A478" s="15"/>
      <c r="B478" s="18"/>
      <c r="C478" s="14"/>
      <c r="D478" s="14"/>
      <c r="E478" s="14"/>
      <c r="F478" s="14"/>
      <c r="G478" s="19"/>
      <c r="H478" s="16" t="str">
        <f>IF($C478="","",IFERROR(VLOOKUP($C478,Pacientes!$A$4:$D$63,4,0),""))</f>
        <v/>
      </c>
      <c r="I478" s="14"/>
      <c r="J478" s="16" t="str">
        <f>IF($A478="","",CHOOSE(WEEKDAY($A478),"dom","seg","ter","qua","qui","sex","sáb"))</f>
        <v/>
      </c>
    </row>
    <row r="479" spans="1:10" x14ac:dyDescent="0.35">
      <c r="A479" s="15"/>
      <c r="B479" s="18"/>
      <c r="C479" s="14"/>
      <c r="D479" s="14"/>
      <c r="E479" s="14"/>
      <c r="F479" s="14"/>
      <c r="G479" s="19"/>
      <c r="H479" s="16" t="str">
        <f>IF($C479="","",IFERROR(VLOOKUP($C479,Pacientes!$A$4:$D$63,4,0),""))</f>
        <v/>
      </c>
      <c r="I479" s="14"/>
      <c r="J479" s="16" t="str">
        <f>IF($A479="","",CHOOSE(WEEKDAY($A479),"dom","seg","ter","qua","qui","sex","sáb"))</f>
        <v/>
      </c>
    </row>
    <row r="480" spans="1:10" x14ac:dyDescent="0.35">
      <c r="A480" s="15"/>
      <c r="B480" s="18"/>
      <c r="C480" s="14"/>
      <c r="D480" s="14"/>
      <c r="E480" s="14"/>
      <c r="F480" s="14"/>
      <c r="G480" s="19"/>
      <c r="H480" s="16" t="str">
        <f>IF($C480="","",IFERROR(VLOOKUP($C480,Pacientes!$A$4:$D$63,4,0),""))</f>
        <v/>
      </c>
      <c r="I480" s="14"/>
      <c r="J480" s="16" t="str">
        <f>IF($A480="","",CHOOSE(WEEKDAY($A480),"dom","seg","ter","qua","qui","sex","sáb"))</f>
        <v/>
      </c>
    </row>
    <row r="481" spans="1:10" x14ac:dyDescent="0.35">
      <c r="A481" s="15"/>
      <c r="B481" s="18"/>
      <c r="C481" s="14"/>
      <c r="D481" s="14"/>
      <c r="E481" s="14"/>
      <c r="F481" s="14"/>
      <c r="G481" s="19"/>
      <c r="H481" s="16" t="str">
        <f>IF($C481="","",IFERROR(VLOOKUP($C481,Pacientes!$A$4:$D$63,4,0),""))</f>
        <v/>
      </c>
      <c r="I481" s="14"/>
      <c r="J481" s="16" t="str">
        <f>IF($A481="","",CHOOSE(WEEKDAY($A481),"dom","seg","ter","qua","qui","sex","sáb"))</f>
        <v/>
      </c>
    </row>
    <row r="482" spans="1:10" x14ac:dyDescent="0.35">
      <c r="A482" s="15"/>
      <c r="B482" s="18"/>
      <c r="C482" s="14"/>
      <c r="D482" s="14"/>
      <c r="E482" s="14"/>
      <c r="F482" s="14"/>
      <c r="G482" s="19"/>
      <c r="H482" s="16" t="str">
        <f>IF($C482="","",IFERROR(VLOOKUP($C482,Pacientes!$A$4:$D$63,4,0),""))</f>
        <v/>
      </c>
      <c r="I482" s="14"/>
      <c r="J482" s="16" t="str">
        <f>IF($A482="","",CHOOSE(WEEKDAY($A482),"dom","seg","ter","qua","qui","sex","sáb"))</f>
        <v/>
      </c>
    </row>
    <row r="483" spans="1:10" x14ac:dyDescent="0.35">
      <c r="A483" s="15"/>
      <c r="B483" s="18"/>
      <c r="C483" s="14"/>
      <c r="D483" s="14"/>
      <c r="E483" s="14"/>
      <c r="F483" s="14"/>
      <c r="G483" s="19"/>
      <c r="H483" s="16" t="str">
        <f>IF($C483="","",IFERROR(VLOOKUP($C483,Pacientes!$A$4:$D$63,4,0),""))</f>
        <v/>
      </c>
      <c r="I483" s="14"/>
      <c r="J483" s="16" t="str">
        <f>IF($A483="","",CHOOSE(WEEKDAY($A483),"dom","seg","ter","qua","qui","sex","sáb"))</f>
        <v/>
      </c>
    </row>
    <row r="484" spans="1:10" x14ac:dyDescent="0.35">
      <c r="A484" s="15"/>
      <c r="B484" s="18"/>
      <c r="C484" s="14"/>
      <c r="D484" s="14"/>
      <c r="E484" s="14"/>
      <c r="F484" s="14"/>
      <c r="G484" s="19"/>
      <c r="H484" s="16" t="str">
        <f>IF($C484="","",IFERROR(VLOOKUP($C484,Pacientes!$A$4:$D$63,4,0),""))</f>
        <v/>
      </c>
      <c r="I484" s="14"/>
      <c r="J484" s="16" t="str">
        <f>IF($A484="","",CHOOSE(WEEKDAY($A484),"dom","seg","ter","qua","qui","sex","sáb"))</f>
        <v/>
      </c>
    </row>
    <row r="485" spans="1:10" x14ac:dyDescent="0.35">
      <c r="A485" s="15"/>
      <c r="B485" s="18"/>
      <c r="C485" s="14"/>
      <c r="D485" s="14"/>
      <c r="E485" s="14"/>
      <c r="F485" s="14"/>
      <c r="G485" s="19"/>
      <c r="H485" s="16" t="str">
        <f>IF($C485="","",IFERROR(VLOOKUP($C485,Pacientes!$A$4:$D$63,4,0),""))</f>
        <v/>
      </c>
      <c r="I485" s="14"/>
      <c r="J485" s="16" t="str">
        <f>IF($A485="","",CHOOSE(WEEKDAY($A485),"dom","seg","ter","qua","qui","sex","sáb"))</f>
        <v/>
      </c>
    </row>
    <row r="486" spans="1:10" x14ac:dyDescent="0.35">
      <c r="A486" s="15"/>
      <c r="B486" s="18"/>
      <c r="C486" s="14"/>
      <c r="D486" s="14"/>
      <c r="E486" s="14"/>
      <c r="F486" s="14"/>
      <c r="G486" s="19"/>
      <c r="H486" s="16" t="str">
        <f>IF($C486="","",IFERROR(VLOOKUP($C486,Pacientes!$A$4:$D$63,4,0),""))</f>
        <v/>
      </c>
      <c r="I486" s="14"/>
      <c r="J486" s="16" t="str">
        <f>IF($A486="","",CHOOSE(WEEKDAY($A486),"dom","seg","ter","qua","qui","sex","sáb"))</f>
        <v/>
      </c>
    </row>
    <row r="487" spans="1:10" x14ac:dyDescent="0.35">
      <c r="A487" s="15"/>
      <c r="B487" s="18"/>
      <c r="C487" s="14"/>
      <c r="D487" s="14"/>
      <c r="E487" s="14"/>
      <c r="F487" s="14"/>
      <c r="G487" s="19"/>
      <c r="H487" s="16" t="str">
        <f>IF($C487="","",IFERROR(VLOOKUP($C487,Pacientes!$A$4:$D$63,4,0),""))</f>
        <v/>
      </c>
      <c r="I487" s="14"/>
      <c r="J487" s="16" t="str">
        <f>IF($A487="","",CHOOSE(WEEKDAY($A487),"dom","seg","ter","qua","qui","sex","sáb"))</f>
        <v/>
      </c>
    </row>
    <row r="488" spans="1:10" x14ac:dyDescent="0.35">
      <c r="A488" s="15"/>
      <c r="B488" s="18"/>
      <c r="C488" s="14"/>
      <c r="D488" s="14"/>
      <c r="E488" s="14"/>
      <c r="F488" s="14"/>
      <c r="G488" s="19"/>
      <c r="H488" s="16" t="str">
        <f>IF($C488="","",IFERROR(VLOOKUP($C488,Pacientes!$A$4:$D$63,4,0),""))</f>
        <v/>
      </c>
      <c r="I488" s="14"/>
      <c r="J488" s="16" t="str">
        <f>IF($A488="","",CHOOSE(WEEKDAY($A488),"dom","seg","ter","qua","qui","sex","sáb"))</f>
        <v/>
      </c>
    </row>
    <row r="489" spans="1:10" x14ac:dyDescent="0.35">
      <c r="A489" s="15"/>
      <c r="B489" s="18"/>
      <c r="C489" s="14"/>
      <c r="D489" s="14"/>
      <c r="E489" s="14"/>
      <c r="F489" s="14"/>
      <c r="G489" s="19"/>
      <c r="H489" s="16" t="str">
        <f>IF($C489="","",IFERROR(VLOOKUP($C489,Pacientes!$A$4:$D$63,4,0),""))</f>
        <v/>
      </c>
      <c r="I489" s="14"/>
      <c r="J489" s="16" t="str">
        <f>IF($A489="","",CHOOSE(WEEKDAY($A489),"dom","seg","ter","qua","qui","sex","sáb"))</f>
        <v/>
      </c>
    </row>
    <row r="490" spans="1:10" x14ac:dyDescent="0.35">
      <c r="A490" s="15"/>
      <c r="B490" s="18"/>
      <c r="C490" s="14"/>
      <c r="D490" s="14"/>
      <c r="E490" s="14"/>
      <c r="F490" s="14"/>
      <c r="G490" s="19"/>
      <c r="H490" s="16" t="str">
        <f>IF($C490="","",IFERROR(VLOOKUP($C490,Pacientes!$A$4:$D$63,4,0),""))</f>
        <v/>
      </c>
      <c r="I490" s="14"/>
      <c r="J490" s="16" t="str">
        <f>IF($A490="","",CHOOSE(WEEKDAY($A490),"dom","seg","ter","qua","qui","sex","sáb"))</f>
        <v/>
      </c>
    </row>
    <row r="491" spans="1:10" x14ac:dyDescent="0.35">
      <c r="A491" s="15"/>
      <c r="B491" s="18"/>
      <c r="C491" s="14"/>
      <c r="D491" s="14"/>
      <c r="E491" s="14"/>
      <c r="F491" s="14"/>
      <c r="G491" s="19"/>
      <c r="H491" s="16" t="str">
        <f>IF($C491="","",IFERROR(VLOOKUP($C491,Pacientes!$A$4:$D$63,4,0),""))</f>
        <v/>
      </c>
      <c r="I491" s="14"/>
      <c r="J491" s="16" t="str">
        <f>IF($A491="","",CHOOSE(WEEKDAY($A491),"dom","seg","ter","qua","qui","sex","sáb"))</f>
        <v/>
      </c>
    </row>
    <row r="492" spans="1:10" x14ac:dyDescent="0.35">
      <c r="A492" s="15"/>
      <c r="B492" s="18"/>
      <c r="C492" s="14"/>
      <c r="D492" s="14"/>
      <c r="E492" s="14"/>
      <c r="F492" s="14"/>
      <c r="G492" s="19"/>
      <c r="H492" s="16" t="str">
        <f>IF($C492="","",IFERROR(VLOOKUP($C492,Pacientes!$A$4:$D$63,4,0),""))</f>
        <v/>
      </c>
      <c r="I492" s="14"/>
      <c r="J492" s="16" t="str">
        <f>IF($A492="","",CHOOSE(WEEKDAY($A492),"dom","seg","ter","qua","qui","sex","sáb"))</f>
        <v/>
      </c>
    </row>
    <row r="493" spans="1:10" x14ac:dyDescent="0.35">
      <c r="A493" s="15"/>
      <c r="B493" s="18"/>
      <c r="C493" s="14"/>
      <c r="D493" s="14"/>
      <c r="E493" s="14"/>
      <c r="F493" s="14"/>
      <c r="G493" s="19"/>
      <c r="H493" s="16" t="str">
        <f>IF($C493="","",IFERROR(VLOOKUP($C493,Pacientes!$A$4:$D$63,4,0),""))</f>
        <v/>
      </c>
      <c r="I493" s="14"/>
      <c r="J493" s="16" t="str">
        <f>IF($A493="","",CHOOSE(WEEKDAY($A493),"dom","seg","ter","qua","qui","sex","sáb"))</f>
        <v/>
      </c>
    </row>
    <row r="494" spans="1:10" x14ac:dyDescent="0.35">
      <c r="A494" s="15"/>
      <c r="B494" s="18"/>
      <c r="C494" s="14"/>
      <c r="D494" s="14"/>
      <c r="E494" s="14"/>
      <c r="F494" s="14"/>
      <c r="G494" s="19"/>
      <c r="H494" s="16" t="str">
        <f>IF($C494="","",IFERROR(VLOOKUP($C494,Pacientes!$A$4:$D$63,4,0),""))</f>
        <v/>
      </c>
      <c r="I494" s="14"/>
      <c r="J494" s="16" t="str">
        <f>IF($A494="","",CHOOSE(WEEKDAY($A494),"dom","seg","ter","qua","qui","sex","sáb"))</f>
        <v/>
      </c>
    </row>
    <row r="495" spans="1:10" x14ac:dyDescent="0.35">
      <c r="A495" s="15"/>
      <c r="B495" s="18"/>
      <c r="C495" s="14"/>
      <c r="D495" s="14"/>
      <c r="E495" s="14"/>
      <c r="F495" s="14"/>
      <c r="G495" s="19"/>
      <c r="H495" s="16" t="str">
        <f>IF($C495="","",IFERROR(VLOOKUP($C495,Pacientes!$A$4:$D$63,4,0),""))</f>
        <v/>
      </c>
      <c r="I495" s="14"/>
      <c r="J495" s="16" t="str">
        <f>IF($A495="","",CHOOSE(WEEKDAY($A495),"dom","seg","ter","qua","qui","sex","sáb"))</f>
        <v/>
      </c>
    </row>
    <row r="496" spans="1:10" x14ac:dyDescent="0.35">
      <c r="A496" s="15"/>
      <c r="B496" s="18"/>
      <c r="C496" s="14"/>
      <c r="D496" s="14"/>
      <c r="E496" s="14"/>
      <c r="F496" s="14"/>
      <c r="G496" s="19"/>
      <c r="H496" s="16" t="str">
        <f>IF($C496="","",IFERROR(VLOOKUP($C496,Pacientes!$A$4:$D$63,4,0),""))</f>
        <v/>
      </c>
      <c r="I496" s="14"/>
      <c r="J496" s="16" t="str">
        <f>IF($A496="","",CHOOSE(WEEKDAY($A496),"dom","seg","ter","qua","qui","sex","sáb"))</f>
        <v/>
      </c>
    </row>
    <row r="497" spans="1:10" x14ac:dyDescent="0.35">
      <c r="A497" s="15"/>
      <c r="B497" s="18"/>
      <c r="C497" s="14"/>
      <c r="D497" s="14"/>
      <c r="E497" s="14"/>
      <c r="F497" s="14"/>
      <c r="G497" s="19"/>
      <c r="H497" s="16" t="str">
        <f>IF($C497="","",IFERROR(VLOOKUP($C497,Pacientes!$A$4:$D$63,4,0),""))</f>
        <v/>
      </c>
      <c r="I497" s="14"/>
      <c r="J497" s="16" t="str">
        <f>IF($A497="","",CHOOSE(WEEKDAY($A497),"dom","seg","ter","qua","qui","sex","sáb"))</f>
        <v/>
      </c>
    </row>
    <row r="498" spans="1:10" x14ac:dyDescent="0.35">
      <c r="A498" s="15"/>
      <c r="B498" s="18"/>
      <c r="C498" s="14"/>
      <c r="D498" s="14"/>
      <c r="E498" s="14"/>
      <c r="F498" s="14"/>
      <c r="G498" s="19"/>
      <c r="H498" s="16" t="str">
        <f>IF($C498="","",IFERROR(VLOOKUP($C498,Pacientes!$A$4:$D$63,4,0),""))</f>
        <v/>
      </c>
      <c r="I498" s="14"/>
      <c r="J498" s="16" t="str">
        <f>IF($A498="","",CHOOSE(WEEKDAY($A498),"dom","seg","ter","qua","qui","sex","sáb"))</f>
        <v/>
      </c>
    </row>
    <row r="499" spans="1:10" x14ac:dyDescent="0.35">
      <c r="A499" s="15"/>
      <c r="B499" s="18"/>
      <c r="C499" s="14"/>
      <c r="D499" s="14"/>
      <c r="E499" s="14"/>
      <c r="F499" s="14"/>
      <c r="G499" s="19"/>
      <c r="H499" s="16" t="str">
        <f>IF($C499="","",IFERROR(VLOOKUP($C499,Pacientes!$A$4:$D$63,4,0),""))</f>
        <v/>
      </c>
      <c r="I499" s="14"/>
      <c r="J499" s="16" t="str">
        <f>IF($A499="","",CHOOSE(WEEKDAY($A499),"dom","seg","ter","qua","qui","sex","sáb"))</f>
        <v/>
      </c>
    </row>
    <row r="500" spans="1:10" x14ac:dyDescent="0.35">
      <c r="A500" s="15"/>
      <c r="B500" s="18"/>
      <c r="C500" s="14"/>
      <c r="D500" s="14"/>
      <c r="E500" s="14"/>
      <c r="F500" s="14"/>
      <c r="G500" s="19"/>
      <c r="H500" s="16" t="str">
        <f>IF($C500="","",IFERROR(VLOOKUP($C500,Pacientes!$A$4:$D$63,4,0),""))</f>
        <v/>
      </c>
      <c r="I500" s="14"/>
      <c r="J500" s="16" t="str">
        <f>IF($A500="","",CHOOSE(WEEKDAY($A500),"dom","seg","ter","qua","qui","sex","sáb"))</f>
        <v/>
      </c>
    </row>
    <row r="501" spans="1:10" x14ac:dyDescent="0.35">
      <c r="A501" s="15"/>
      <c r="B501" s="18"/>
      <c r="C501" s="14"/>
      <c r="D501" s="14"/>
      <c r="E501" s="14"/>
      <c r="F501" s="14"/>
      <c r="G501" s="19"/>
      <c r="H501" s="16" t="str">
        <f>IF($C501="","",IFERROR(VLOOKUP($C501,Pacientes!$A$4:$D$63,4,0),""))</f>
        <v/>
      </c>
      <c r="I501" s="14"/>
      <c r="J501" s="16" t="str">
        <f>IF($A501="","",CHOOSE(WEEKDAY($A501),"dom","seg","ter","qua","qui","sex","sáb"))</f>
        <v/>
      </c>
    </row>
    <row r="502" spans="1:10" x14ac:dyDescent="0.35">
      <c r="A502" s="15"/>
      <c r="B502" s="18"/>
      <c r="C502" s="14"/>
      <c r="D502" s="14"/>
      <c r="E502" s="14"/>
      <c r="F502" s="14"/>
      <c r="G502" s="19"/>
      <c r="H502" s="16" t="str">
        <f>IF($C502="","",IFERROR(VLOOKUP($C502,Pacientes!$A$4:$D$63,4,0),""))</f>
        <v/>
      </c>
      <c r="I502" s="14"/>
      <c r="J502" s="16" t="str">
        <f>IF($A502="","",CHOOSE(WEEKDAY($A502),"dom","seg","ter","qua","qui","sex","sáb"))</f>
        <v/>
      </c>
    </row>
    <row r="503" spans="1:10" x14ac:dyDescent="0.35">
      <c r="A503" s="15"/>
      <c r="B503" s="18"/>
      <c r="C503" s="14"/>
      <c r="D503" s="14"/>
      <c r="E503" s="14"/>
      <c r="F503" s="14"/>
      <c r="G503" s="19"/>
      <c r="H503" s="16" t="str">
        <f>IF($C503="","",IFERROR(VLOOKUP($C503,Pacientes!$A$4:$D$63,4,0),""))</f>
        <v/>
      </c>
      <c r="I503" s="14"/>
      <c r="J503" s="16" t="str">
        <f>IF($A503="","",CHOOSE(WEEKDAY($A503),"dom","seg","ter","qua","qui","sex","sáb"))</f>
        <v/>
      </c>
    </row>
  </sheetData>
  <sheetProtection sheet="1" objects="1" scenarios="1"/>
  <mergeCells count="2">
    <mergeCell ref="A1:J1"/>
    <mergeCell ref="A2:J2"/>
  </mergeCells>
  <conditionalFormatting sqref="A4:J503">
    <cfRule type="expression" dxfId="2" priority="1">
      <formula>$F4="Realizada"</formula>
    </cfRule>
    <cfRule type="expression" dxfId="1" priority="2">
      <formula>$F4="Falta"</formula>
    </cfRule>
    <cfRule type="expression" dxfId="0" priority="3">
      <formula>$F4="Cancelada"</formula>
    </cfRule>
  </conditionalFormatting>
  <dataValidations count="3">
    <dataValidation type="decimal" allowBlank="1" showInputMessage="1" showErrorMessage="1" errorTitle="Data inválida" error="Digite uma data no formato dia/mês/ano. Ex.: 15/03/2026" promptTitle="Data" prompt="Data da consulta. Ex.: 15/03/2026" sqref="A4:A503" xr:uid="{44673A0C-E693-42C3-878F-8034514A44F9}">
      <formula1>43831</formula1>
      <formula2>51502</formula2>
    </dataValidation>
    <dataValidation type="list" allowBlank="1" showInputMessage="1" showErrorMessage="1" errorTitle="Ops!" error="Use a setinha e escolha um dos status da lista." promptTitle="Status" prompt="Clique na setinha: Agendada, Realizada, Falta ou Cancelada." sqref="F4:F503" xr:uid="{58F80584-7F26-4199-A5FB-5EDC349F8CA3}">
      <mc:AlternateContent xmlns:x12ac="http://schemas.microsoft.com/office/spreadsheetml/2011/1/ac" xmlns:mc="http://schemas.openxmlformats.org/markup-compatibility/2006">
        <mc:Choice Requires="x12ac">
          <x12ac:list>"Agendada,Realizada,Falta,Cancelada"</x12ac:list>
        </mc:Choice>
        <mc:Fallback>
          <formula1>"Agendada,Realizada,Falta,Cancelada"</formula1>
        </mc:Fallback>
      </mc:AlternateContent>
    </dataValidation>
    <dataValidation type="decimal" operator="greaterThanOrEqual" allowBlank="1" showInputMessage="1" showErrorMessage="1" errorTitle="Valor inválido" error="Digite apenas números. Ex.: 1 ou 0,5" promptTitle="Duração" prompt="Duração em horas. Ex.: 1 ou 0,5" sqref="G4:G503" xr:uid="{63EC9075-1A4E-4326-9F03-977C42288566}">
      <formula1>0</formula1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promptTitle="Paciente" prompt="Escolha na lista (cadastre novos pacientes na aba Pacientes)." xr:uid="{09B6C05E-B096-4F89-A6AD-C8BB19C5290B}">
          <x14:formula1>
            <xm:f>Pacientes!$A$4:$A$63</xm:f>
          </x14:formula1>
          <xm:sqref>C4:C503</xm:sqref>
        </x14:dataValidation>
        <x14:dataValidation type="list" allowBlank="1" showInputMessage="1" promptTitle="Tipo" prompt="Escolha o tipo de consulta na setinha." xr:uid="{534E74F3-E8F2-44FF-AB00-2557B99E9AD2}">
          <x14:formula1>
            <xm:f>Ajustes!$C$9:$C$16</xm:f>
          </x14:formula1>
          <xm:sqref>D4:D503</xm:sqref>
        </x14:dataValidation>
        <x14:dataValidation type="list" allowBlank="1" showInputMessage="1" promptTitle="Sala" prompt="Em qual sala será o atendimento?" xr:uid="{575A5AC9-3218-420A-BFB1-2C86EA9441F8}">
          <x14:formula1>
            <xm:f>Ajustes!$A$9:$A$14</xm:f>
          </x14:formula1>
          <xm:sqref>E4:E503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B4F6-2763-4F99-9504-A0A2233D5E3B}">
  <sheetPr>
    <tabColor rgb="FFB87333"/>
  </sheetPr>
  <dimension ref="A1:G63"/>
  <sheetViews>
    <sheetView showGridLines="0" workbookViewId="0">
      <pane ySplit="3" topLeftCell="A4" activePane="bottomLeft" state="frozenSplit"/>
      <selection pane="bottomLeft" sqref="A1:G1"/>
    </sheetView>
  </sheetViews>
  <sheetFormatPr defaultRowHeight="15" x14ac:dyDescent="0.35"/>
  <cols>
    <col min="1" max="1" width="22.77734375" style="1" customWidth="1"/>
    <col min="2" max="2" width="18.77734375" style="1" customWidth="1"/>
    <col min="3" max="3" width="12.77734375" style="1" customWidth="1"/>
    <col min="4" max="4" width="16.77734375" style="1" customWidth="1"/>
    <col min="5" max="5" width="30.77734375" style="1" customWidth="1"/>
    <col min="6" max="6" width="14.77734375" style="1" customWidth="1"/>
    <col min="7" max="7" width="13.77734375" style="1" customWidth="1"/>
    <col min="8" max="16384" width="8.88671875" style="1"/>
  </cols>
  <sheetData>
    <row r="1" spans="1:7" ht="30" customHeight="1" x14ac:dyDescent="0.45">
      <c r="A1" s="3" t="s">
        <v>20</v>
      </c>
      <c r="B1" s="4"/>
      <c r="C1" s="4"/>
      <c r="D1" s="4"/>
      <c r="E1" s="4"/>
      <c r="F1" s="4"/>
      <c r="G1" s="4"/>
    </row>
    <row r="2" spans="1:7" x14ac:dyDescent="0.35">
      <c r="A2" s="5" t="s">
        <v>21</v>
      </c>
      <c r="B2" s="2"/>
      <c r="C2" s="2"/>
      <c r="D2" s="2"/>
      <c r="E2" s="2"/>
      <c r="F2" s="2"/>
      <c r="G2" s="2"/>
    </row>
    <row r="3" spans="1:7" ht="22.05" customHeight="1" x14ac:dyDescent="0.35">
      <c r="A3" s="13" t="s">
        <v>22</v>
      </c>
      <c r="B3" s="13" t="s">
        <v>23</v>
      </c>
      <c r="C3" s="13" t="s">
        <v>24</v>
      </c>
      <c r="D3" s="13" t="s">
        <v>25</v>
      </c>
      <c r="E3" s="13" t="s">
        <v>26</v>
      </c>
      <c r="F3" s="13" t="s">
        <v>27</v>
      </c>
      <c r="G3" s="13" t="s">
        <v>28</v>
      </c>
    </row>
    <row r="4" spans="1:7" x14ac:dyDescent="0.35">
      <c r="A4" s="14" t="s">
        <v>29</v>
      </c>
      <c r="B4" s="14" t="s">
        <v>30</v>
      </c>
      <c r="C4" s="15">
        <v>29221</v>
      </c>
      <c r="D4" s="14" t="s">
        <v>15</v>
      </c>
      <c r="E4" s="14" t="s">
        <v>31</v>
      </c>
      <c r="F4" s="16">
        <f>IF($A4="","",COUNTIFS(Agenda!$C:$C,$A4,Agenda!$F:$F,"Realizada"))</f>
        <v>3</v>
      </c>
      <c r="G4" s="17">
        <f>IF($A4="","",IF(F4=0,"—",_xlfn.MAXIFS(Agenda!$A:$A,Agenda!$C:$C,$A4,Agenda!$F:$F,"Realizada")))</f>
        <v>46085</v>
      </c>
    </row>
    <row r="5" spans="1:7" x14ac:dyDescent="0.35">
      <c r="A5" s="14" t="s">
        <v>32</v>
      </c>
      <c r="B5" s="14" t="s">
        <v>33</v>
      </c>
      <c r="C5" s="15">
        <v>25569</v>
      </c>
      <c r="D5" s="14" t="s">
        <v>16</v>
      </c>
      <c r="E5" s="14"/>
      <c r="F5" s="16">
        <f>IF($A5="","",COUNTIFS(Agenda!$C:$C,$A5,Agenda!$F:$F,"Realizada"))</f>
        <v>2</v>
      </c>
      <c r="G5" s="17">
        <f>IF($A5="","",IF(F5=0,"—",_xlfn.MAXIFS(Agenda!$A:$A,Agenda!$C:$C,$A5,Agenda!$F:$F,"Realizada")))</f>
        <v>46090</v>
      </c>
    </row>
    <row r="6" spans="1:7" x14ac:dyDescent="0.35">
      <c r="A6" s="14" t="s">
        <v>34</v>
      </c>
      <c r="B6" s="14" t="s">
        <v>35</v>
      </c>
      <c r="C6" s="15">
        <v>32874</v>
      </c>
      <c r="D6" s="14" t="s">
        <v>15</v>
      </c>
      <c r="E6" s="14"/>
      <c r="F6" s="16">
        <f>IF($A6="","",COUNTIFS(Agenda!$C:$C,$A6,Agenda!$F:$F,"Realizada"))</f>
        <v>2</v>
      </c>
      <c r="G6" s="17">
        <f>IF($A6="","",IF(F6=0,"—",_xlfn.MAXIFS(Agenda!$A:$A,Agenda!$C:$C,$A6,Agenda!$F:$F,"Realizada")))</f>
        <v>46057</v>
      </c>
    </row>
    <row r="7" spans="1:7" x14ac:dyDescent="0.35">
      <c r="A7" s="14" t="s">
        <v>36</v>
      </c>
      <c r="B7" s="14" t="s">
        <v>37</v>
      </c>
      <c r="C7" s="15">
        <v>21916</v>
      </c>
      <c r="D7" s="14" t="s">
        <v>17</v>
      </c>
      <c r="E7" s="14" t="s">
        <v>38</v>
      </c>
      <c r="F7" s="16">
        <f>IF($A7="","",COUNTIFS(Agenda!$C:$C,$A7,Agenda!$F:$F,"Realizada"))</f>
        <v>1</v>
      </c>
      <c r="G7" s="17">
        <f>IF($A7="","",IF(F7=0,"—",_xlfn.MAXIFS(Agenda!$A:$A,Agenda!$C:$C,$A7,Agenda!$F:$F,"Realizada")))</f>
        <v>46064</v>
      </c>
    </row>
    <row r="8" spans="1:7" x14ac:dyDescent="0.35">
      <c r="A8" s="14" t="s">
        <v>39</v>
      </c>
      <c r="B8" s="14" t="s">
        <v>40</v>
      </c>
      <c r="C8" s="15">
        <v>36526</v>
      </c>
      <c r="D8" s="14" t="s">
        <v>15</v>
      </c>
      <c r="E8" s="14"/>
      <c r="F8" s="16">
        <f>IF($A8="","",COUNTIFS(Agenda!$C:$C,$A8,Agenda!$F:$F,"Realizada"))</f>
        <v>1</v>
      </c>
      <c r="G8" s="17">
        <f>IF($A8="","",IF(F8=0,"—",_xlfn.MAXIFS(Agenda!$A:$A,Agenda!$C:$C,$A8,Agenda!$F:$F,"Realizada")))</f>
        <v>46036</v>
      </c>
    </row>
    <row r="9" spans="1:7" x14ac:dyDescent="0.35">
      <c r="A9" s="14"/>
      <c r="B9" s="14"/>
      <c r="C9" s="15"/>
      <c r="D9" s="14"/>
      <c r="E9" s="14"/>
      <c r="F9" s="16" t="str">
        <f>IF($A9="","",COUNTIFS(Agenda!$C:$C,$A9,Agenda!$F:$F,"Realizada"))</f>
        <v/>
      </c>
      <c r="G9" s="17" t="str">
        <f>IF($A9="","",IF(F9=0,"—",_xlfn.MAXIFS(Agenda!$A:$A,Agenda!$C:$C,$A9,Agenda!$F:$F,"Realizada")))</f>
        <v/>
      </c>
    </row>
    <row r="10" spans="1:7" x14ac:dyDescent="0.35">
      <c r="A10" s="14"/>
      <c r="B10" s="14"/>
      <c r="C10" s="15"/>
      <c r="D10" s="14"/>
      <c r="E10" s="14"/>
      <c r="F10" s="16" t="str">
        <f>IF($A10="","",COUNTIFS(Agenda!$C:$C,$A10,Agenda!$F:$F,"Realizada"))</f>
        <v/>
      </c>
      <c r="G10" s="17" t="str">
        <f>IF($A10="","",IF(F10=0,"—",_xlfn.MAXIFS(Agenda!$A:$A,Agenda!$C:$C,$A10,Agenda!$F:$F,"Realizada")))</f>
        <v/>
      </c>
    </row>
    <row r="11" spans="1:7" x14ac:dyDescent="0.35">
      <c r="A11" s="14"/>
      <c r="B11" s="14"/>
      <c r="C11" s="15"/>
      <c r="D11" s="14"/>
      <c r="E11" s="14"/>
      <c r="F11" s="16" t="str">
        <f>IF($A11="","",COUNTIFS(Agenda!$C:$C,$A11,Agenda!$F:$F,"Realizada"))</f>
        <v/>
      </c>
      <c r="G11" s="17" t="str">
        <f>IF($A11="","",IF(F11=0,"—",_xlfn.MAXIFS(Agenda!$A:$A,Agenda!$C:$C,$A11,Agenda!$F:$F,"Realizada")))</f>
        <v/>
      </c>
    </row>
    <row r="12" spans="1:7" x14ac:dyDescent="0.35">
      <c r="A12" s="14"/>
      <c r="B12" s="14"/>
      <c r="C12" s="15"/>
      <c r="D12" s="14"/>
      <c r="E12" s="14"/>
      <c r="F12" s="16" t="str">
        <f>IF($A12="","",COUNTIFS(Agenda!$C:$C,$A12,Agenda!$F:$F,"Realizada"))</f>
        <v/>
      </c>
      <c r="G12" s="17" t="str">
        <f>IF($A12="","",IF(F12=0,"—",_xlfn.MAXIFS(Agenda!$A:$A,Agenda!$C:$C,$A12,Agenda!$F:$F,"Realizada")))</f>
        <v/>
      </c>
    </row>
    <row r="13" spans="1:7" x14ac:dyDescent="0.35">
      <c r="A13" s="14"/>
      <c r="B13" s="14"/>
      <c r="C13" s="15"/>
      <c r="D13" s="14"/>
      <c r="E13" s="14"/>
      <c r="F13" s="16" t="str">
        <f>IF($A13="","",COUNTIFS(Agenda!$C:$C,$A13,Agenda!$F:$F,"Realizada"))</f>
        <v/>
      </c>
      <c r="G13" s="17" t="str">
        <f>IF($A13="","",IF(F13=0,"—",_xlfn.MAXIFS(Agenda!$A:$A,Agenda!$C:$C,$A13,Agenda!$F:$F,"Realizada")))</f>
        <v/>
      </c>
    </row>
    <row r="14" spans="1:7" x14ac:dyDescent="0.35">
      <c r="A14" s="14"/>
      <c r="B14" s="14"/>
      <c r="C14" s="15"/>
      <c r="D14" s="14"/>
      <c r="E14" s="14"/>
      <c r="F14" s="16" t="str">
        <f>IF($A14="","",COUNTIFS(Agenda!$C:$C,$A14,Agenda!$F:$F,"Realizada"))</f>
        <v/>
      </c>
      <c r="G14" s="17" t="str">
        <f>IF($A14="","",IF(F14=0,"—",_xlfn.MAXIFS(Agenda!$A:$A,Agenda!$C:$C,$A14,Agenda!$F:$F,"Realizada")))</f>
        <v/>
      </c>
    </row>
    <row r="15" spans="1:7" x14ac:dyDescent="0.35">
      <c r="A15" s="14"/>
      <c r="B15" s="14"/>
      <c r="C15" s="15"/>
      <c r="D15" s="14"/>
      <c r="E15" s="14"/>
      <c r="F15" s="16" t="str">
        <f>IF($A15="","",COUNTIFS(Agenda!$C:$C,$A15,Agenda!$F:$F,"Realizada"))</f>
        <v/>
      </c>
      <c r="G15" s="17" t="str">
        <f>IF($A15="","",IF(F15=0,"—",_xlfn.MAXIFS(Agenda!$A:$A,Agenda!$C:$C,$A15,Agenda!$F:$F,"Realizada")))</f>
        <v/>
      </c>
    </row>
    <row r="16" spans="1:7" x14ac:dyDescent="0.35">
      <c r="A16" s="14"/>
      <c r="B16" s="14"/>
      <c r="C16" s="15"/>
      <c r="D16" s="14"/>
      <c r="E16" s="14"/>
      <c r="F16" s="16" t="str">
        <f>IF($A16="","",COUNTIFS(Agenda!$C:$C,$A16,Agenda!$F:$F,"Realizada"))</f>
        <v/>
      </c>
      <c r="G16" s="17" t="str">
        <f>IF($A16="","",IF(F16=0,"—",_xlfn.MAXIFS(Agenda!$A:$A,Agenda!$C:$C,$A16,Agenda!$F:$F,"Realizada")))</f>
        <v/>
      </c>
    </row>
    <row r="17" spans="1:7" x14ac:dyDescent="0.35">
      <c r="A17" s="14"/>
      <c r="B17" s="14"/>
      <c r="C17" s="15"/>
      <c r="D17" s="14"/>
      <c r="E17" s="14"/>
      <c r="F17" s="16" t="str">
        <f>IF($A17="","",COUNTIFS(Agenda!$C:$C,$A17,Agenda!$F:$F,"Realizada"))</f>
        <v/>
      </c>
      <c r="G17" s="17" t="str">
        <f>IF($A17="","",IF(F17=0,"—",_xlfn.MAXIFS(Agenda!$A:$A,Agenda!$C:$C,$A17,Agenda!$F:$F,"Realizada")))</f>
        <v/>
      </c>
    </row>
    <row r="18" spans="1:7" x14ac:dyDescent="0.35">
      <c r="A18" s="14"/>
      <c r="B18" s="14"/>
      <c r="C18" s="15"/>
      <c r="D18" s="14"/>
      <c r="E18" s="14"/>
      <c r="F18" s="16" t="str">
        <f>IF($A18="","",COUNTIFS(Agenda!$C:$C,$A18,Agenda!$F:$F,"Realizada"))</f>
        <v/>
      </c>
      <c r="G18" s="17" t="str">
        <f>IF($A18="","",IF(F18=0,"—",_xlfn.MAXIFS(Agenda!$A:$A,Agenda!$C:$C,$A18,Agenda!$F:$F,"Realizada")))</f>
        <v/>
      </c>
    </row>
    <row r="19" spans="1:7" x14ac:dyDescent="0.35">
      <c r="A19" s="14"/>
      <c r="B19" s="14"/>
      <c r="C19" s="15"/>
      <c r="D19" s="14"/>
      <c r="E19" s="14"/>
      <c r="F19" s="16" t="str">
        <f>IF($A19="","",COUNTIFS(Agenda!$C:$C,$A19,Agenda!$F:$F,"Realizada"))</f>
        <v/>
      </c>
      <c r="G19" s="17" t="str">
        <f>IF($A19="","",IF(F19=0,"—",_xlfn.MAXIFS(Agenda!$A:$A,Agenda!$C:$C,$A19,Agenda!$F:$F,"Realizada")))</f>
        <v/>
      </c>
    </row>
    <row r="20" spans="1:7" x14ac:dyDescent="0.35">
      <c r="A20" s="14"/>
      <c r="B20" s="14"/>
      <c r="C20" s="15"/>
      <c r="D20" s="14"/>
      <c r="E20" s="14"/>
      <c r="F20" s="16" t="str">
        <f>IF($A20="","",COUNTIFS(Agenda!$C:$C,$A20,Agenda!$F:$F,"Realizada"))</f>
        <v/>
      </c>
      <c r="G20" s="17" t="str">
        <f>IF($A20="","",IF(F20=0,"—",_xlfn.MAXIFS(Agenda!$A:$A,Agenda!$C:$C,$A20,Agenda!$F:$F,"Realizada")))</f>
        <v/>
      </c>
    </row>
    <row r="21" spans="1:7" x14ac:dyDescent="0.35">
      <c r="A21" s="14"/>
      <c r="B21" s="14"/>
      <c r="C21" s="15"/>
      <c r="D21" s="14"/>
      <c r="E21" s="14"/>
      <c r="F21" s="16" t="str">
        <f>IF($A21="","",COUNTIFS(Agenda!$C:$C,$A21,Agenda!$F:$F,"Realizada"))</f>
        <v/>
      </c>
      <c r="G21" s="17" t="str">
        <f>IF($A21="","",IF(F21=0,"—",_xlfn.MAXIFS(Agenda!$A:$A,Agenda!$C:$C,$A21,Agenda!$F:$F,"Realizada")))</f>
        <v/>
      </c>
    </row>
    <row r="22" spans="1:7" x14ac:dyDescent="0.35">
      <c r="A22" s="14"/>
      <c r="B22" s="14"/>
      <c r="C22" s="15"/>
      <c r="D22" s="14"/>
      <c r="E22" s="14"/>
      <c r="F22" s="16" t="str">
        <f>IF($A22="","",COUNTIFS(Agenda!$C:$C,$A22,Agenda!$F:$F,"Realizada"))</f>
        <v/>
      </c>
      <c r="G22" s="17" t="str">
        <f>IF($A22="","",IF(F22=0,"—",_xlfn.MAXIFS(Agenda!$A:$A,Agenda!$C:$C,$A22,Agenda!$F:$F,"Realizada")))</f>
        <v/>
      </c>
    </row>
    <row r="23" spans="1:7" x14ac:dyDescent="0.35">
      <c r="A23" s="14"/>
      <c r="B23" s="14"/>
      <c r="C23" s="15"/>
      <c r="D23" s="14"/>
      <c r="E23" s="14"/>
      <c r="F23" s="16" t="str">
        <f>IF($A23="","",COUNTIFS(Agenda!$C:$C,$A23,Agenda!$F:$F,"Realizada"))</f>
        <v/>
      </c>
      <c r="G23" s="17" t="str">
        <f>IF($A23="","",IF(F23=0,"—",_xlfn.MAXIFS(Agenda!$A:$A,Agenda!$C:$C,$A23,Agenda!$F:$F,"Realizada")))</f>
        <v/>
      </c>
    </row>
    <row r="24" spans="1:7" x14ac:dyDescent="0.35">
      <c r="A24" s="14"/>
      <c r="B24" s="14"/>
      <c r="C24" s="15"/>
      <c r="D24" s="14"/>
      <c r="E24" s="14"/>
      <c r="F24" s="16" t="str">
        <f>IF($A24="","",COUNTIFS(Agenda!$C:$C,$A24,Agenda!$F:$F,"Realizada"))</f>
        <v/>
      </c>
      <c r="G24" s="17" t="str">
        <f>IF($A24="","",IF(F24=0,"—",_xlfn.MAXIFS(Agenda!$A:$A,Agenda!$C:$C,$A24,Agenda!$F:$F,"Realizada")))</f>
        <v/>
      </c>
    </row>
    <row r="25" spans="1:7" x14ac:dyDescent="0.35">
      <c r="A25" s="14"/>
      <c r="B25" s="14"/>
      <c r="C25" s="15"/>
      <c r="D25" s="14"/>
      <c r="E25" s="14"/>
      <c r="F25" s="16" t="str">
        <f>IF($A25="","",COUNTIFS(Agenda!$C:$C,$A25,Agenda!$F:$F,"Realizada"))</f>
        <v/>
      </c>
      <c r="G25" s="17" t="str">
        <f>IF($A25="","",IF(F25=0,"—",_xlfn.MAXIFS(Agenda!$A:$A,Agenda!$C:$C,$A25,Agenda!$F:$F,"Realizada")))</f>
        <v/>
      </c>
    </row>
    <row r="26" spans="1:7" x14ac:dyDescent="0.35">
      <c r="A26" s="14"/>
      <c r="B26" s="14"/>
      <c r="C26" s="15"/>
      <c r="D26" s="14"/>
      <c r="E26" s="14"/>
      <c r="F26" s="16" t="str">
        <f>IF($A26="","",COUNTIFS(Agenda!$C:$C,$A26,Agenda!$F:$F,"Realizada"))</f>
        <v/>
      </c>
      <c r="G26" s="17" t="str">
        <f>IF($A26="","",IF(F26=0,"—",_xlfn.MAXIFS(Agenda!$A:$A,Agenda!$C:$C,$A26,Agenda!$F:$F,"Realizada")))</f>
        <v/>
      </c>
    </row>
    <row r="27" spans="1:7" x14ac:dyDescent="0.35">
      <c r="A27" s="14"/>
      <c r="B27" s="14"/>
      <c r="C27" s="15"/>
      <c r="D27" s="14"/>
      <c r="E27" s="14"/>
      <c r="F27" s="16" t="str">
        <f>IF($A27="","",COUNTIFS(Agenda!$C:$C,$A27,Agenda!$F:$F,"Realizada"))</f>
        <v/>
      </c>
      <c r="G27" s="17" t="str">
        <f>IF($A27="","",IF(F27=0,"—",_xlfn.MAXIFS(Agenda!$A:$A,Agenda!$C:$C,$A27,Agenda!$F:$F,"Realizada")))</f>
        <v/>
      </c>
    </row>
    <row r="28" spans="1:7" x14ac:dyDescent="0.35">
      <c r="A28" s="14"/>
      <c r="B28" s="14"/>
      <c r="C28" s="15"/>
      <c r="D28" s="14"/>
      <c r="E28" s="14"/>
      <c r="F28" s="16" t="str">
        <f>IF($A28="","",COUNTIFS(Agenda!$C:$C,$A28,Agenda!$F:$F,"Realizada"))</f>
        <v/>
      </c>
      <c r="G28" s="17" t="str">
        <f>IF($A28="","",IF(F28=0,"—",_xlfn.MAXIFS(Agenda!$A:$A,Agenda!$C:$C,$A28,Agenda!$F:$F,"Realizada")))</f>
        <v/>
      </c>
    </row>
    <row r="29" spans="1:7" x14ac:dyDescent="0.35">
      <c r="A29" s="14"/>
      <c r="B29" s="14"/>
      <c r="C29" s="15"/>
      <c r="D29" s="14"/>
      <c r="E29" s="14"/>
      <c r="F29" s="16" t="str">
        <f>IF($A29="","",COUNTIFS(Agenda!$C:$C,$A29,Agenda!$F:$F,"Realizada"))</f>
        <v/>
      </c>
      <c r="G29" s="17" t="str">
        <f>IF($A29="","",IF(F29=0,"—",_xlfn.MAXIFS(Agenda!$A:$A,Agenda!$C:$C,$A29,Agenda!$F:$F,"Realizada")))</f>
        <v/>
      </c>
    </row>
    <row r="30" spans="1:7" x14ac:dyDescent="0.35">
      <c r="A30" s="14"/>
      <c r="B30" s="14"/>
      <c r="C30" s="15"/>
      <c r="D30" s="14"/>
      <c r="E30" s="14"/>
      <c r="F30" s="16" t="str">
        <f>IF($A30="","",COUNTIFS(Agenda!$C:$C,$A30,Agenda!$F:$F,"Realizada"))</f>
        <v/>
      </c>
      <c r="G30" s="17" t="str">
        <f>IF($A30="","",IF(F30=0,"—",_xlfn.MAXIFS(Agenda!$A:$A,Agenda!$C:$C,$A30,Agenda!$F:$F,"Realizada")))</f>
        <v/>
      </c>
    </row>
    <row r="31" spans="1:7" x14ac:dyDescent="0.35">
      <c r="A31" s="14"/>
      <c r="B31" s="14"/>
      <c r="C31" s="15"/>
      <c r="D31" s="14"/>
      <c r="E31" s="14"/>
      <c r="F31" s="16" t="str">
        <f>IF($A31="","",COUNTIFS(Agenda!$C:$C,$A31,Agenda!$F:$F,"Realizada"))</f>
        <v/>
      </c>
      <c r="G31" s="17" t="str">
        <f>IF($A31="","",IF(F31=0,"—",_xlfn.MAXIFS(Agenda!$A:$A,Agenda!$C:$C,$A31,Agenda!$F:$F,"Realizada")))</f>
        <v/>
      </c>
    </row>
    <row r="32" spans="1:7" x14ac:dyDescent="0.35">
      <c r="A32" s="14"/>
      <c r="B32" s="14"/>
      <c r="C32" s="15"/>
      <c r="D32" s="14"/>
      <c r="E32" s="14"/>
      <c r="F32" s="16" t="str">
        <f>IF($A32="","",COUNTIFS(Agenda!$C:$C,$A32,Agenda!$F:$F,"Realizada"))</f>
        <v/>
      </c>
      <c r="G32" s="17" t="str">
        <f>IF($A32="","",IF(F32=0,"—",_xlfn.MAXIFS(Agenda!$A:$A,Agenda!$C:$C,$A32,Agenda!$F:$F,"Realizada")))</f>
        <v/>
      </c>
    </row>
    <row r="33" spans="1:7" x14ac:dyDescent="0.35">
      <c r="A33" s="14"/>
      <c r="B33" s="14"/>
      <c r="C33" s="15"/>
      <c r="D33" s="14"/>
      <c r="E33" s="14"/>
      <c r="F33" s="16" t="str">
        <f>IF($A33="","",COUNTIFS(Agenda!$C:$C,$A33,Agenda!$F:$F,"Realizada"))</f>
        <v/>
      </c>
      <c r="G33" s="17" t="str">
        <f>IF($A33="","",IF(F33=0,"—",_xlfn.MAXIFS(Agenda!$A:$A,Agenda!$C:$C,$A33,Agenda!$F:$F,"Realizada")))</f>
        <v/>
      </c>
    </row>
    <row r="34" spans="1:7" x14ac:dyDescent="0.35">
      <c r="A34" s="14"/>
      <c r="B34" s="14"/>
      <c r="C34" s="15"/>
      <c r="D34" s="14"/>
      <c r="E34" s="14"/>
      <c r="F34" s="16" t="str">
        <f>IF($A34="","",COUNTIFS(Agenda!$C:$C,$A34,Agenda!$F:$F,"Realizada"))</f>
        <v/>
      </c>
      <c r="G34" s="17" t="str">
        <f>IF($A34="","",IF(F34=0,"—",_xlfn.MAXIFS(Agenda!$A:$A,Agenda!$C:$C,$A34,Agenda!$F:$F,"Realizada")))</f>
        <v/>
      </c>
    </row>
    <row r="35" spans="1:7" x14ac:dyDescent="0.35">
      <c r="A35" s="14"/>
      <c r="B35" s="14"/>
      <c r="C35" s="15"/>
      <c r="D35" s="14"/>
      <c r="E35" s="14"/>
      <c r="F35" s="16" t="str">
        <f>IF($A35="","",COUNTIFS(Agenda!$C:$C,$A35,Agenda!$F:$F,"Realizada"))</f>
        <v/>
      </c>
      <c r="G35" s="17" t="str">
        <f>IF($A35="","",IF(F35=0,"—",_xlfn.MAXIFS(Agenda!$A:$A,Agenda!$C:$C,$A35,Agenda!$F:$F,"Realizada")))</f>
        <v/>
      </c>
    </row>
    <row r="36" spans="1:7" x14ac:dyDescent="0.35">
      <c r="A36" s="14"/>
      <c r="B36" s="14"/>
      <c r="C36" s="15"/>
      <c r="D36" s="14"/>
      <c r="E36" s="14"/>
      <c r="F36" s="16" t="str">
        <f>IF($A36="","",COUNTIFS(Agenda!$C:$C,$A36,Agenda!$F:$F,"Realizada"))</f>
        <v/>
      </c>
      <c r="G36" s="17" t="str">
        <f>IF($A36="","",IF(F36=0,"—",_xlfn.MAXIFS(Agenda!$A:$A,Agenda!$C:$C,$A36,Agenda!$F:$F,"Realizada")))</f>
        <v/>
      </c>
    </row>
    <row r="37" spans="1:7" x14ac:dyDescent="0.35">
      <c r="A37" s="14"/>
      <c r="B37" s="14"/>
      <c r="C37" s="15"/>
      <c r="D37" s="14"/>
      <c r="E37" s="14"/>
      <c r="F37" s="16" t="str">
        <f>IF($A37="","",COUNTIFS(Agenda!$C:$C,$A37,Agenda!$F:$F,"Realizada"))</f>
        <v/>
      </c>
      <c r="G37" s="17" t="str">
        <f>IF($A37="","",IF(F37=0,"—",_xlfn.MAXIFS(Agenda!$A:$A,Agenda!$C:$C,$A37,Agenda!$F:$F,"Realizada")))</f>
        <v/>
      </c>
    </row>
    <row r="38" spans="1:7" x14ac:dyDescent="0.35">
      <c r="A38" s="14"/>
      <c r="B38" s="14"/>
      <c r="C38" s="15"/>
      <c r="D38" s="14"/>
      <c r="E38" s="14"/>
      <c r="F38" s="16" t="str">
        <f>IF($A38="","",COUNTIFS(Agenda!$C:$C,$A38,Agenda!$F:$F,"Realizada"))</f>
        <v/>
      </c>
      <c r="G38" s="17" t="str">
        <f>IF($A38="","",IF(F38=0,"—",_xlfn.MAXIFS(Agenda!$A:$A,Agenda!$C:$C,$A38,Agenda!$F:$F,"Realizada")))</f>
        <v/>
      </c>
    </row>
    <row r="39" spans="1:7" x14ac:dyDescent="0.35">
      <c r="A39" s="14"/>
      <c r="B39" s="14"/>
      <c r="C39" s="15"/>
      <c r="D39" s="14"/>
      <c r="E39" s="14"/>
      <c r="F39" s="16" t="str">
        <f>IF($A39="","",COUNTIFS(Agenda!$C:$C,$A39,Agenda!$F:$F,"Realizada"))</f>
        <v/>
      </c>
      <c r="G39" s="17" t="str">
        <f>IF($A39="","",IF(F39=0,"—",_xlfn.MAXIFS(Agenda!$A:$A,Agenda!$C:$C,$A39,Agenda!$F:$F,"Realizada")))</f>
        <v/>
      </c>
    </row>
    <row r="40" spans="1:7" x14ac:dyDescent="0.35">
      <c r="A40" s="14"/>
      <c r="B40" s="14"/>
      <c r="C40" s="15"/>
      <c r="D40" s="14"/>
      <c r="E40" s="14"/>
      <c r="F40" s="16" t="str">
        <f>IF($A40="","",COUNTIFS(Agenda!$C:$C,$A40,Agenda!$F:$F,"Realizada"))</f>
        <v/>
      </c>
      <c r="G40" s="17" t="str">
        <f>IF($A40="","",IF(F40=0,"—",_xlfn.MAXIFS(Agenda!$A:$A,Agenda!$C:$C,$A40,Agenda!$F:$F,"Realizada")))</f>
        <v/>
      </c>
    </row>
    <row r="41" spans="1:7" x14ac:dyDescent="0.35">
      <c r="A41" s="14"/>
      <c r="B41" s="14"/>
      <c r="C41" s="15"/>
      <c r="D41" s="14"/>
      <c r="E41" s="14"/>
      <c r="F41" s="16" t="str">
        <f>IF($A41="","",COUNTIFS(Agenda!$C:$C,$A41,Agenda!$F:$F,"Realizada"))</f>
        <v/>
      </c>
      <c r="G41" s="17" t="str">
        <f>IF($A41="","",IF(F41=0,"—",_xlfn.MAXIFS(Agenda!$A:$A,Agenda!$C:$C,$A41,Agenda!$F:$F,"Realizada")))</f>
        <v/>
      </c>
    </row>
    <row r="42" spans="1:7" x14ac:dyDescent="0.35">
      <c r="A42" s="14"/>
      <c r="B42" s="14"/>
      <c r="C42" s="15"/>
      <c r="D42" s="14"/>
      <c r="E42" s="14"/>
      <c r="F42" s="16" t="str">
        <f>IF($A42="","",COUNTIFS(Agenda!$C:$C,$A42,Agenda!$F:$F,"Realizada"))</f>
        <v/>
      </c>
      <c r="G42" s="17" t="str">
        <f>IF($A42="","",IF(F42=0,"—",_xlfn.MAXIFS(Agenda!$A:$A,Agenda!$C:$C,$A42,Agenda!$F:$F,"Realizada")))</f>
        <v/>
      </c>
    </row>
    <row r="43" spans="1:7" x14ac:dyDescent="0.35">
      <c r="A43" s="14"/>
      <c r="B43" s="14"/>
      <c r="C43" s="15"/>
      <c r="D43" s="14"/>
      <c r="E43" s="14"/>
      <c r="F43" s="16" t="str">
        <f>IF($A43="","",COUNTIFS(Agenda!$C:$C,$A43,Agenda!$F:$F,"Realizada"))</f>
        <v/>
      </c>
      <c r="G43" s="17" t="str">
        <f>IF($A43="","",IF(F43=0,"—",_xlfn.MAXIFS(Agenda!$A:$A,Agenda!$C:$C,$A43,Agenda!$F:$F,"Realizada")))</f>
        <v/>
      </c>
    </row>
    <row r="44" spans="1:7" x14ac:dyDescent="0.35">
      <c r="A44" s="14"/>
      <c r="B44" s="14"/>
      <c r="C44" s="15"/>
      <c r="D44" s="14"/>
      <c r="E44" s="14"/>
      <c r="F44" s="16" t="str">
        <f>IF($A44="","",COUNTIFS(Agenda!$C:$C,$A44,Agenda!$F:$F,"Realizada"))</f>
        <v/>
      </c>
      <c r="G44" s="17" t="str">
        <f>IF($A44="","",IF(F44=0,"—",_xlfn.MAXIFS(Agenda!$A:$A,Agenda!$C:$C,$A44,Agenda!$F:$F,"Realizada")))</f>
        <v/>
      </c>
    </row>
    <row r="45" spans="1:7" x14ac:dyDescent="0.35">
      <c r="A45" s="14"/>
      <c r="B45" s="14"/>
      <c r="C45" s="15"/>
      <c r="D45" s="14"/>
      <c r="E45" s="14"/>
      <c r="F45" s="16" t="str">
        <f>IF($A45="","",COUNTIFS(Agenda!$C:$C,$A45,Agenda!$F:$F,"Realizada"))</f>
        <v/>
      </c>
      <c r="G45" s="17" t="str">
        <f>IF($A45="","",IF(F45=0,"—",_xlfn.MAXIFS(Agenda!$A:$A,Agenda!$C:$C,$A45,Agenda!$F:$F,"Realizada")))</f>
        <v/>
      </c>
    </row>
    <row r="46" spans="1:7" x14ac:dyDescent="0.35">
      <c r="A46" s="14"/>
      <c r="B46" s="14"/>
      <c r="C46" s="15"/>
      <c r="D46" s="14"/>
      <c r="E46" s="14"/>
      <c r="F46" s="16" t="str">
        <f>IF($A46="","",COUNTIFS(Agenda!$C:$C,$A46,Agenda!$F:$F,"Realizada"))</f>
        <v/>
      </c>
      <c r="G46" s="17" t="str">
        <f>IF($A46="","",IF(F46=0,"—",_xlfn.MAXIFS(Agenda!$A:$A,Agenda!$C:$C,$A46,Agenda!$F:$F,"Realizada")))</f>
        <v/>
      </c>
    </row>
    <row r="47" spans="1:7" x14ac:dyDescent="0.35">
      <c r="A47" s="14"/>
      <c r="B47" s="14"/>
      <c r="C47" s="15"/>
      <c r="D47" s="14"/>
      <c r="E47" s="14"/>
      <c r="F47" s="16" t="str">
        <f>IF($A47="","",COUNTIFS(Agenda!$C:$C,$A47,Agenda!$F:$F,"Realizada"))</f>
        <v/>
      </c>
      <c r="G47" s="17" t="str">
        <f>IF($A47="","",IF(F47=0,"—",_xlfn.MAXIFS(Agenda!$A:$A,Agenda!$C:$C,$A47,Agenda!$F:$F,"Realizada")))</f>
        <v/>
      </c>
    </row>
    <row r="48" spans="1:7" x14ac:dyDescent="0.35">
      <c r="A48" s="14"/>
      <c r="B48" s="14"/>
      <c r="C48" s="15"/>
      <c r="D48" s="14"/>
      <c r="E48" s="14"/>
      <c r="F48" s="16" t="str">
        <f>IF($A48="","",COUNTIFS(Agenda!$C:$C,$A48,Agenda!$F:$F,"Realizada"))</f>
        <v/>
      </c>
      <c r="G48" s="17" t="str">
        <f>IF($A48="","",IF(F48=0,"—",_xlfn.MAXIFS(Agenda!$A:$A,Agenda!$C:$C,$A48,Agenda!$F:$F,"Realizada")))</f>
        <v/>
      </c>
    </row>
    <row r="49" spans="1:7" x14ac:dyDescent="0.35">
      <c r="A49" s="14"/>
      <c r="B49" s="14"/>
      <c r="C49" s="15"/>
      <c r="D49" s="14"/>
      <c r="E49" s="14"/>
      <c r="F49" s="16" t="str">
        <f>IF($A49="","",COUNTIFS(Agenda!$C:$C,$A49,Agenda!$F:$F,"Realizada"))</f>
        <v/>
      </c>
      <c r="G49" s="17" t="str">
        <f>IF($A49="","",IF(F49=0,"—",_xlfn.MAXIFS(Agenda!$A:$A,Agenda!$C:$C,$A49,Agenda!$F:$F,"Realizada")))</f>
        <v/>
      </c>
    </row>
    <row r="50" spans="1:7" x14ac:dyDescent="0.35">
      <c r="A50" s="14"/>
      <c r="B50" s="14"/>
      <c r="C50" s="15"/>
      <c r="D50" s="14"/>
      <c r="E50" s="14"/>
      <c r="F50" s="16" t="str">
        <f>IF($A50="","",COUNTIFS(Agenda!$C:$C,$A50,Agenda!$F:$F,"Realizada"))</f>
        <v/>
      </c>
      <c r="G50" s="17" t="str">
        <f>IF($A50="","",IF(F50=0,"—",_xlfn.MAXIFS(Agenda!$A:$A,Agenda!$C:$C,$A50,Agenda!$F:$F,"Realizada")))</f>
        <v/>
      </c>
    </row>
    <row r="51" spans="1:7" x14ac:dyDescent="0.35">
      <c r="A51" s="14"/>
      <c r="B51" s="14"/>
      <c r="C51" s="15"/>
      <c r="D51" s="14"/>
      <c r="E51" s="14"/>
      <c r="F51" s="16" t="str">
        <f>IF($A51="","",COUNTIFS(Agenda!$C:$C,$A51,Agenda!$F:$F,"Realizada"))</f>
        <v/>
      </c>
      <c r="G51" s="17" t="str">
        <f>IF($A51="","",IF(F51=0,"—",_xlfn.MAXIFS(Agenda!$A:$A,Agenda!$C:$C,$A51,Agenda!$F:$F,"Realizada")))</f>
        <v/>
      </c>
    </row>
    <row r="52" spans="1:7" x14ac:dyDescent="0.35">
      <c r="A52" s="14"/>
      <c r="B52" s="14"/>
      <c r="C52" s="15"/>
      <c r="D52" s="14"/>
      <c r="E52" s="14"/>
      <c r="F52" s="16" t="str">
        <f>IF($A52="","",COUNTIFS(Agenda!$C:$C,$A52,Agenda!$F:$F,"Realizada"))</f>
        <v/>
      </c>
      <c r="G52" s="17" t="str">
        <f>IF($A52="","",IF(F52=0,"—",_xlfn.MAXIFS(Agenda!$A:$A,Agenda!$C:$C,$A52,Agenda!$F:$F,"Realizada")))</f>
        <v/>
      </c>
    </row>
    <row r="53" spans="1:7" x14ac:dyDescent="0.35">
      <c r="A53" s="14"/>
      <c r="B53" s="14"/>
      <c r="C53" s="15"/>
      <c r="D53" s="14"/>
      <c r="E53" s="14"/>
      <c r="F53" s="16" t="str">
        <f>IF($A53="","",COUNTIFS(Agenda!$C:$C,$A53,Agenda!$F:$F,"Realizada"))</f>
        <v/>
      </c>
      <c r="G53" s="17" t="str">
        <f>IF($A53="","",IF(F53=0,"—",_xlfn.MAXIFS(Agenda!$A:$A,Agenda!$C:$C,$A53,Agenda!$F:$F,"Realizada")))</f>
        <v/>
      </c>
    </row>
    <row r="54" spans="1:7" x14ac:dyDescent="0.35">
      <c r="A54" s="14"/>
      <c r="B54" s="14"/>
      <c r="C54" s="15"/>
      <c r="D54" s="14"/>
      <c r="E54" s="14"/>
      <c r="F54" s="16" t="str">
        <f>IF($A54="","",COUNTIFS(Agenda!$C:$C,$A54,Agenda!$F:$F,"Realizada"))</f>
        <v/>
      </c>
      <c r="G54" s="17" t="str">
        <f>IF($A54="","",IF(F54=0,"—",_xlfn.MAXIFS(Agenda!$A:$A,Agenda!$C:$C,$A54,Agenda!$F:$F,"Realizada")))</f>
        <v/>
      </c>
    </row>
    <row r="55" spans="1:7" x14ac:dyDescent="0.35">
      <c r="A55" s="14"/>
      <c r="B55" s="14"/>
      <c r="C55" s="15"/>
      <c r="D55" s="14"/>
      <c r="E55" s="14"/>
      <c r="F55" s="16" t="str">
        <f>IF($A55="","",COUNTIFS(Agenda!$C:$C,$A55,Agenda!$F:$F,"Realizada"))</f>
        <v/>
      </c>
      <c r="G55" s="17" t="str">
        <f>IF($A55="","",IF(F55=0,"—",_xlfn.MAXIFS(Agenda!$A:$A,Agenda!$C:$C,$A55,Agenda!$F:$F,"Realizada")))</f>
        <v/>
      </c>
    </row>
    <row r="56" spans="1:7" x14ac:dyDescent="0.35">
      <c r="A56" s="14"/>
      <c r="B56" s="14"/>
      <c r="C56" s="15"/>
      <c r="D56" s="14"/>
      <c r="E56" s="14"/>
      <c r="F56" s="16" t="str">
        <f>IF($A56="","",COUNTIFS(Agenda!$C:$C,$A56,Agenda!$F:$F,"Realizada"))</f>
        <v/>
      </c>
      <c r="G56" s="17" t="str">
        <f>IF($A56="","",IF(F56=0,"—",_xlfn.MAXIFS(Agenda!$A:$A,Agenda!$C:$C,$A56,Agenda!$F:$F,"Realizada")))</f>
        <v/>
      </c>
    </row>
    <row r="57" spans="1:7" x14ac:dyDescent="0.35">
      <c r="A57" s="14"/>
      <c r="B57" s="14"/>
      <c r="C57" s="15"/>
      <c r="D57" s="14"/>
      <c r="E57" s="14"/>
      <c r="F57" s="16" t="str">
        <f>IF($A57="","",COUNTIFS(Agenda!$C:$C,$A57,Agenda!$F:$F,"Realizada"))</f>
        <v/>
      </c>
      <c r="G57" s="17" t="str">
        <f>IF($A57="","",IF(F57=0,"—",_xlfn.MAXIFS(Agenda!$A:$A,Agenda!$C:$C,$A57,Agenda!$F:$F,"Realizada")))</f>
        <v/>
      </c>
    </row>
    <row r="58" spans="1:7" x14ac:dyDescent="0.35">
      <c r="A58" s="14"/>
      <c r="B58" s="14"/>
      <c r="C58" s="15"/>
      <c r="D58" s="14"/>
      <c r="E58" s="14"/>
      <c r="F58" s="16" t="str">
        <f>IF($A58="","",COUNTIFS(Agenda!$C:$C,$A58,Agenda!$F:$F,"Realizada"))</f>
        <v/>
      </c>
      <c r="G58" s="17" t="str">
        <f>IF($A58="","",IF(F58=0,"—",_xlfn.MAXIFS(Agenda!$A:$A,Agenda!$C:$C,$A58,Agenda!$F:$F,"Realizada")))</f>
        <v/>
      </c>
    </row>
    <row r="59" spans="1:7" x14ac:dyDescent="0.35">
      <c r="A59" s="14"/>
      <c r="B59" s="14"/>
      <c r="C59" s="15"/>
      <c r="D59" s="14"/>
      <c r="E59" s="14"/>
      <c r="F59" s="16" t="str">
        <f>IF($A59="","",COUNTIFS(Agenda!$C:$C,$A59,Agenda!$F:$F,"Realizada"))</f>
        <v/>
      </c>
      <c r="G59" s="17" t="str">
        <f>IF($A59="","",IF(F59=0,"—",_xlfn.MAXIFS(Agenda!$A:$A,Agenda!$C:$C,$A59,Agenda!$F:$F,"Realizada")))</f>
        <v/>
      </c>
    </row>
    <row r="60" spans="1:7" x14ac:dyDescent="0.35">
      <c r="A60" s="14"/>
      <c r="B60" s="14"/>
      <c r="C60" s="15"/>
      <c r="D60" s="14"/>
      <c r="E60" s="14"/>
      <c r="F60" s="16" t="str">
        <f>IF($A60="","",COUNTIFS(Agenda!$C:$C,$A60,Agenda!$F:$F,"Realizada"))</f>
        <v/>
      </c>
      <c r="G60" s="17" t="str">
        <f>IF($A60="","",IF(F60=0,"—",_xlfn.MAXIFS(Agenda!$A:$A,Agenda!$C:$C,$A60,Agenda!$F:$F,"Realizada")))</f>
        <v/>
      </c>
    </row>
    <row r="61" spans="1:7" x14ac:dyDescent="0.35">
      <c r="A61" s="14"/>
      <c r="B61" s="14"/>
      <c r="C61" s="15"/>
      <c r="D61" s="14"/>
      <c r="E61" s="14"/>
      <c r="F61" s="16" t="str">
        <f>IF($A61="","",COUNTIFS(Agenda!$C:$C,$A61,Agenda!$F:$F,"Realizada"))</f>
        <v/>
      </c>
      <c r="G61" s="17" t="str">
        <f>IF($A61="","",IF(F61=0,"—",_xlfn.MAXIFS(Agenda!$A:$A,Agenda!$C:$C,$A61,Agenda!$F:$F,"Realizada")))</f>
        <v/>
      </c>
    </row>
    <row r="62" spans="1:7" x14ac:dyDescent="0.35">
      <c r="A62" s="14"/>
      <c r="B62" s="14"/>
      <c r="C62" s="15"/>
      <c r="D62" s="14"/>
      <c r="E62" s="14"/>
      <c r="F62" s="16" t="str">
        <f>IF($A62="","",COUNTIFS(Agenda!$C:$C,$A62,Agenda!$F:$F,"Realizada"))</f>
        <v/>
      </c>
      <c r="G62" s="17" t="str">
        <f>IF($A62="","",IF(F62=0,"—",_xlfn.MAXIFS(Agenda!$A:$A,Agenda!$C:$C,$A62,Agenda!$F:$F,"Realizada")))</f>
        <v/>
      </c>
    </row>
    <row r="63" spans="1:7" x14ac:dyDescent="0.35">
      <c r="A63" s="14"/>
      <c r="B63" s="14"/>
      <c r="C63" s="15"/>
      <c r="D63" s="14"/>
      <c r="E63" s="14"/>
      <c r="F63" s="16" t="str">
        <f>IF($A63="","",COUNTIFS(Agenda!$C:$C,$A63,Agenda!$F:$F,"Realizada"))</f>
        <v/>
      </c>
      <c r="G63" s="17" t="str">
        <f>IF($A63="","",IF(F63=0,"—",_xlfn.MAXIFS(Agenda!$A:$A,Agenda!$C:$C,$A63,Agenda!$F:$F,"Realizada")))</f>
        <v/>
      </c>
    </row>
  </sheetData>
  <sheetProtection sheet="1" objects="1" scenarios="1"/>
  <mergeCells count="2">
    <mergeCell ref="A1:G1"/>
    <mergeCell ref="A2:G2"/>
  </mergeCells>
  <dataValidations count="1">
    <dataValidation type="decimal" allowBlank="1" showInputMessage="1" showErrorMessage="1" errorTitle="Data inválida" error="Digite uma data. Ex.: 12/05/1980" promptTitle="Nascimento" prompt="Data de nascimento. Ex.: 12/05/1980" sqref="C4:C63" xr:uid="{1943559B-30D5-4B9E-B284-BE1399A180AC}">
      <formula1>1</formula1>
      <formula2>51502</formula2>
    </dataValidation>
  </dataValidations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Convênio" prompt="Escolha na lista ou digite outro. Edite as opções na aba Ajustes." xr:uid="{1612DA6F-5E51-4E43-8BFE-DFE6722FE049}">
          <x14:formula1>
            <xm:f>Ajustes!$E$9:$E$16</xm:f>
          </x14:formula1>
          <xm:sqref>D4:D63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6B1A8-8BAA-4869-9A5A-F848514C006A}">
  <sheetPr>
    <tabColor rgb="FF606870"/>
  </sheetPr>
  <dimension ref="A1:U15"/>
  <sheetViews>
    <sheetView showGridLines="0" workbookViewId="0">
      <pane ySplit="2" topLeftCell="A3" activePane="bottomLeft" state="frozenSplit"/>
      <selection pane="bottomLeft" sqref="A1:H1"/>
    </sheetView>
  </sheetViews>
  <sheetFormatPr defaultRowHeight="15" x14ac:dyDescent="0.35"/>
  <cols>
    <col min="1" max="1" width="13.77734375" style="1" customWidth="1"/>
    <col min="2" max="8" width="16.77734375" style="1" customWidth="1"/>
    <col min="9" max="9" width="8.88671875" style="1"/>
    <col min="10" max="21" width="0" style="1" hidden="1" customWidth="1"/>
    <col min="22" max="16384" width="8.88671875" style="1"/>
  </cols>
  <sheetData>
    <row r="1" spans="1:21" ht="30" customHeight="1" x14ac:dyDescent="0.45">
      <c r="A1" s="3" t="s">
        <v>58</v>
      </c>
      <c r="B1" s="4"/>
      <c r="C1" s="4"/>
      <c r="D1" s="4"/>
      <c r="E1" s="4"/>
      <c r="F1" s="4"/>
      <c r="G1" s="4"/>
      <c r="H1" s="4"/>
    </row>
    <row r="2" spans="1:21" ht="19.95" customHeight="1" x14ac:dyDescent="0.35">
      <c r="A2" s="20" t="s">
        <v>59</v>
      </c>
      <c r="B2" s="20" t="s">
        <v>60</v>
      </c>
      <c r="C2" s="20" t="s">
        <v>61</v>
      </c>
      <c r="D2" s="20" t="s">
        <v>62</v>
      </c>
      <c r="E2" s="20" t="s">
        <v>63</v>
      </c>
      <c r="F2" s="20" t="s">
        <v>64</v>
      </c>
      <c r="G2" s="20" t="s">
        <v>65</v>
      </c>
      <c r="H2" s="20" t="s">
        <v>66</v>
      </c>
      <c r="J2" s="1" t="s">
        <v>59</v>
      </c>
      <c r="K2" s="1" t="s">
        <v>61</v>
      </c>
      <c r="L2" s="1" t="s">
        <v>62</v>
      </c>
      <c r="N2" s="1" t="s">
        <v>59</v>
      </c>
      <c r="O2" s="1" t="s">
        <v>63</v>
      </c>
      <c r="Q2" s="1" t="s">
        <v>47</v>
      </c>
      <c r="R2" s="1" t="s">
        <v>80</v>
      </c>
      <c r="T2" s="1" t="s">
        <v>81</v>
      </c>
      <c r="U2" s="1" t="s">
        <v>80</v>
      </c>
    </row>
    <row r="3" spans="1:21" x14ac:dyDescent="0.35">
      <c r="A3" s="21" t="s">
        <v>67</v>
      </c>
      <c r="B3" s="21">
        <f>COUNTIFS(Agenda!$A:$A,"&gt;="&amp;DATE(Ajustes!$B$5,1,1),Agenda!$A:$A,"&lt;"&amp;DATE(Ajustes!$B$5,2,1))</f>
        <v>7</v>
      </c>
      <c r="C3" s="21">
        <f>COUNTIFS(Agenda!$F:$F,"Realizada",Agenda!$A:$A,"&gt;="&amp;DATE(Ajustes!$B$5,1,1),Agenda!$A:$A,"&lt;"&amp;DATE(Ajustes!$B$5,2,1))</f>
        <v>5</v>
      </c>
      <c r="D3" s="21">
        <f>COUNTIFS(Agenda!$F:$F,"Falta",Agenda!$A:$A,"&gt;="&amp;DATE(Ajustes!$B$5,1,1),Agenda!$A:$A,"&lt;"&amp;DATE(Ajustes!$B$5,2,1))</f>
        <v>1</v>
      </c>
      <c r="E3" s="22">
        <f>IF(C3+D3=0,0,C3/(C3+D3))</f>
        <v>0.83333333333333337</v>
      </c>
      <c r="F3" s="21">
        <f>COUNTIFS(Agenda!$D:$D,Ajustes!$C$10,Agenda!$A:$A,"&gt;="&amp;DATE(Ajustes!$B$5,1,1),Agenda!$A:$A,"&lt;"&amp;DATE(Ajustes!$B$5,2,1))</f>
        <v>2</v>
      </c>
      <c r="G3" s="23">
        <f>SUMIFS(Agenda!$G:$G,Agenda!$F:$F,"Realizada",Agenda!$A:$A,"&gt;="&amp;DATE(Ajustes!$B$5,1,1),Agenda!$A:$A,"&lt;"&amp;DATE(Ajustes!$B$5,2,1))</f>
        <v>5</v>
      </c>
      <c r="H3" s="24">
        <f>IF(Ajustes!$B$6=0,0,B3/Ajustes!$B$6)</f>
        <v>5.8333333333333334E-2</v>
      </c>
      <c r="J3" s="1" t="str">
        <f>LEFT(A3,3)</f>
        <v>Jan</v>
      </c>
      <c r="K3" s="1">
        <f>C3</f>
        <v>5</v>
      </c>
      <c r="L3" s="1">
        <f>D3</f>
        <v>1</v>
      </c>
      <c r="N3" s="1" t="str">
        <f>LEFT(A3,3)</f>
        <v>Jan</v>
      </c>
      <c r="O3" s="33">
        <f>E3</f>
        <v>0.83333333333333337</v>
      </c>
      <c r="Q3" s="1" t="str">
        <f>IF(Ajustes!A9="","",Ajustes!A9)</f>
        <v>Sala 1</v>
      </c>
      <c r="R3" s="1">
        <f>IF(Q3="",0,COUNTIF(Agenda!$E:$E,Q3))</f>
        <v>9</v>
      </c>
      <c r="T3" s="1" t="s">
        <v>82</v>
      </c>
      <c r="U3" s="1">
        <f>COUNTIF(Agenda!$J:$J,T3)</f>
        <v>5</v>
      </c>
    </row>
    <row r="4" spans="1:21" x14ac:dyDescent="0.35">
      <c r="A4" s="25" t="s">
        <v>68</v>
      </c>
      <c r="B4" s="25">
        <f>COUNTIFS(Agenda!$A:$A,"&gt;="&amp;DATE(Ajustes!$B$5,2,1),Agenda!$A:$A,"&lt;"&amp;DATE(Ajustes!$B$5,3,1))</f>
        <v>3</v>
      </c>
      <c r="C4" s="25">
        <f>COUNTIFS(Agenda!$F:$F,"Realizada",Agenda!$A:$A,"&gt;="&amp;DATE(Ajustes!$B$5,2,1),Agenda!$A:$A,"&lt;"&amp;DATE(Ajustes!$B$5,3,1))</f>
        <v>2</v>
      </c>
      <c r="D4" s="25">
        <f>COUNTIFS(Agenda!$F:$F,"Falta",Agenda!$A:$A,"&gt;="&amp;DATE(Ajustes!$B$5,2,1),Agenda!$A:$A,"&lt;"&amp;DATE(Ajustes!$B$5,3,1))</f>
        <v>1</v>
      </c>
      <c r="E4" s="26">
        <f>IF(C4+D4=0,0,C4/(C4+D4))</f>
        <v>0.66666666666666663</v>
      </c>
      <c r="F4" s="25">
        <f>COUNTIFS(Agenda!$D:$D,Ajustes!$C$10,Agenda!$A:$A,"&gt;="&amp;DATE(Ajustes!$B$5,2,1),Agenda!$A:$A,"&lt;"&amp;DATE(Ajustes!$B$5,3,1))</f>
        <v>0</v>
      </c>
      <c r="G4" s="27">
        <f>SUMIFS(Agenda!$G:$G,Agenda!$F:$F,"Realizada",Agenda!$A:$A,"&gt;="&amp;DATE(Ajustes!$B$5,2,1),Agenda!$A:$A,"&lt;"&amp;DATE(Ajustes!$B$5,3,1))</f>
        <v>2</v>
      </c>
      <c r="H4" s="28">
        <f>IF(Ajustes!$B$6=0,0,B4/Ajustes!$B$6)</f>
        <v>2.5000000000000001E-2</v>
      </c>
      <c r="J4" s="1" t="str">
        <f>LEFT(A4,3)</f>
        <v>Fev</v>
      </c>
      <c r="K4" s="1">
        <f>C4</f>
        <v>2</v>
      </c>
      <c r="L4" s="1">
        <f>D4</f>
        <v>1</v>
      </c>
      <c r="N4" s="1" t="str">
        <f>LEFT(A4,3)</f>
        <v>Fev</v>
      </c>
      <c r="O4" s="33">
        <f>E4</f>
        <v>0.66666666666666663</v>
      </c>
      <c r="Q4" s="1" t="str">
        <f>IF(Ajustes!A10="","",Ajustes!A10)</f>
        <v>Sala 2</v>
      </c>
      <c r="R4" s="1">
        <f>IF(Q4="",0,COUNTIF(Agenda!$E:$E,Q4))</f>
        <v>5</v>
      </c>
      <c r="T4" s="1" t="s">
        <v>83</v>
      </c>
      <c r="U4" s="1">
        <f>COUNTIF(Agenda!$J:$J,T4)</f>
        <v>0</v>
      </c>
    </row>
    <row r="5" spans="1:21" x14ac:dyDescent="0.35">
      <c r="A5" s="21" t="s">
        <v>69</v>
      </c>
      <c r="B5" s="21">
        <f>COUNTIFS(Agenda!$A:$A,"&gt;="&amp;DATE(Ajustes!$B$5,3,1),Agenda!$A:$A,"&lt;"&amp;DATE(Ajustes!$B$5,4,1))</f>
        <v>4</v>
      </c>
      <c r="C5" s="21">
        <f>COUNTIFS(Agenda!$F:$F,"Realizada",Agenda!$A:$A,"&gt;="&amp;DATE(Ajustes!$B$5,3,1),Agenda!$A:$A,"&lt;"&amp;DATE(Ajustes!$B$5,4,1))</f>
        <v>2</v>
      </c>
      <c r="D5" s="21">
        <f>COUNTIFS(Agenda!$F:$F,"Falta",Agenda!$A:$A,"&gt;="&amp;DATE(Ajustes!$B$5,3,1),Agenda!$A:$A,"&lt;"&amp;DATE(Ajustes!$B$5,4,1))</f>
        <v>0</v>
      </c>
      <c r="E5" s="22">
        <f>IF(C5+D5=0,0,C5/(C5+D5))</f>
        <v>1</v>
      </c>
      <c r="F5" s="21">
        <f>COUNTIFS(Agenda!$D:$D,Ajustes!$C$10,Agenda!$A:$A,"&gt;="&amp;DATE(Ajustes!$B$5,3,1),Agenda!$A:$A,"&lt;"&amp;DATE(Ajustes!$B$5,4,1))</f>
        <v>2</v>
      </c>
      <c r="G5" s="23">
        <f>SUMIFS(Agenda!$G:$G,Agenda!$F:$F,"Realizada",Agenda!$A:$A,"&gt;="&amp;DATE(Ajustes!$B$5,3,1),Agenda!$A:$A,"&lt;"&amp;DATE(Ajustes!$B$5,4,1))</f>
        <v>1.5</v>
      </c>
      <c r="H5" s="24">
        <f>IF(Ajustes!$B$6=0,0,B5/Ajustes!$B$6)</f>
        <v>3.3333333333333333E-2</v>
      </c>
      <c r="J5" s="1" t="str">
        <f>LEFT(A5,3)</f>
        <v>Mar</v>
      </c>
      <c r="K5" s="1">
        <f>C5</f>
        <v>2</v>
      </c>
      <c r="L5" s="1">
        <f>D5</f>
        <v>0</v>
      </c>
      <c r="N5" s="1" t="str">
        <f>LEFT(A5,3)</f>
        <v>Mar</v>
      </c>
      <c r="O5" s="33">
        <f>E5</f>
        <v>1</v>
      </c>
      <c r="Q5" s="1" t="str">
        <f>IF(Ajustes!A11="","",Ajustes!A11)</f>
        <v/>
      </c>
      <c r="R5" s="1">
        <f>IF(Q5="",0,COUNTIF(Agenda!$E:$E,Q5))</f>
        <v>0</v>
      </c>
      <c r="T5" s="1" t="s">
        <v>84</v>
      </c>
      <c r="U5" s="1">
        <f>COUNTIF(Agenda!$J:$J,T5)</f>
        <v>8</v>
      </c>
    </row>
    <row r="6" spans="1:21" x14ac:dyDescent="0.35">
      <c r="A6" s="25" t="s">
        <v>70</v>
      </c>
      <c r="B6" s="25">
        <f>COUNTIFS(Agenda!$A:$A,"&gt;="&amp;DATE(Ajustes!$B$5,4,1),Agenda!$A:$A,"&lt;"&amp;DATE(Ajustes!$B$5,5,1))</f>
        <v>0</v>
      </c>
      <c r="C6" s="25">
        <f>COUNTIFS(Agenda!$F:$F,"Realizada",Agenda!$A:$A,"&gt;="&amp;DATE(Ajustes!$B$5,4,1),Agenda!$A:$A,"&lt;"&amp;DATE(Ajustes!$B$5,5,1))</f>
        <v>0</v>
      </c>
      <c r="D6" s="25">
        <f>COUNTIFS(Agenda!$F:$F,"Falta",Agenda!$A:$A,"&gt;="&amp;DATE(Ajustes!$B$5,4,1),Agenda!$A:$A,"&lt;"&amp;DATE(Ajustes!$B$5,5,1))</f>
        <v>0</v>
      </c>
      <c r="E6" s="26">
        <f>IF(C6+D6=0,0,C6/(C6+D6))</f>
        <v>0</v>
      </c>
      <c r="F6" s="25">
        <f>COUNTIFS(Agenda!$D:$D,Ajustes!$C$10,Agenda!$A:$A,"&gt;="&amp;DATE(Ajustes!$B$5,4,1),Agenda!$A:$A,"&lt;"&amp;DATE(Ajustes!$B$5,5,1))</f>
        <v>0</v>
      </c>
      <c r="G6" s="27">
        <f>SUMIFS(Agenda!$G:$G,Agenda!$F:$F,"Realizada",Agenda!$A:$A,"&gt;="&amp;DATE(Ajustes!$B$5,4,1),Agenda!$A:$A,"&lt;"&amp;DATE(Ajustes!$B$5,5,1))</f>
        <v>0</v>
      </c>
      <c r="H6" s="28">
        <f>IF(Ajustes!$B$6=0,0,B6/Ajustes!$B$6)</f>
        <v>0</v>
      </c>
      <c r="J6" s="1" t="str">
        <f>LEFT(A6,3)</f>
        <v>Abr</v>
      </c>
      <c r="K6" s="1">
        <f>C6</f>
        <v>0</v>
      </c>
      <c r="L6" s="1">
        <f>D6</f>
        <v>0</v>
      </c>
      <c r="N6" s="1" t="str">
        <f>LEFT(A6,3)</f>
        <v>Abr</v>
      </c>
      <c r="O6" s="33">
        <f>E6</f>
        <v>0</v>
      </c>
      <c r="Q6" s="1" t="str">
        <f>IF(Ajustes!A12="","",Ajustes!A12)</f>
        <v/>
      </c>
      <c r="R6" s="1">
        <f>IF(Q6="",0,COUNTIF(Agenda!$E:$E,Q6))</f>
        <v>0</v>
      </c>
      <c r="T6" s="1" t="s">
        <v>85</v>
      </c>
      <c r="U6" s="1">
        <f>COUNTIF(Agenda!$J:$J,T6)</f>
        <v>0</v>
      </c>
    </row>
    <row r="7" spans="1:21" x14ac:dyDescent="0.35">
      <c r="A7" s="21" t="s">
        <v>71</v>
      </c>
      <c r="B7" s="21">
        <f>COUNTIFS(Agenda!$A:$A,"&gt;="&amp;DATE(Ajustes!$B$5,5,1),Agenda!$A:$A,"&lt;"&amp;DATE(Ajustes!$B$5,6,1))</f>
        <v>0</v>
      </c>
      <c r="C7" s="21">
        <f>COUNTIFS(Agenda!$F:$F,"Realizada",Agenda!$A:$A,"&gt;="&amp;DATE(Ajustes!$B$5,5,1),Agenda!$A:$A,"&lt;"&amp;DATE(Ajustes!$B$5,6,1))</f>
        <v>0</v>
      </c>
      <c r="D7" s="21">
        <f>COUNTIFS(Agenda!$F:$F,"Falta",Agenda!$A:$A,"&gt;="&amp;DATE(Ajustes!$B$5,5,1),Agenda!$A:$A,"&lt;"&amp;DATE(Ajustes!$B$5,6,1))</f>
        <v>0</v>
      </c>
      <c r="E7" s="22">
        <f>IF(C7+D7=0,0,C7/(C7+D7))</f>
        <v>0</v>
      </c>
      <c r="F7" s="21">
        <f>COUNTIFS(Agenda!$D:$D,Ajustes!$C$10,Agenda!$A:$A,"&gt;="&amp;DATE(Ajustes!$B$5,5,1),Agenda!$A:$A,"&lt;"&amp;DATE(Ajustes!$B$5,6,1))</f>
        <v>0</v>
      </c>
      <c r="G7" s="23">
        <f>SUMIFS(Agenda!$G:$G,Agenda!$F:$F,"Realizada",Agenda!$A:$A,"&gt;="&amp;DATE(Ajustes!$B$5,5,1),Agenda!$A:$A,"&lt;"&amp;DATE(Ajustes!$B$5,6,1))</f>
        <v>0</v>
      </c>
      <c r="H7" s="24">
        <f>IF(Ajustes!$B$6=0,0,B7/Ajustes!$B$6)</f>
        <v>0</v>
      </c>
      <c r="J7" s="1" t="str">
        <f>LEFT(A7,3)</f>
        <v>Mai</v>
      </c>
      <c r="K7" s="1">
        <f>C7</f>
        <v>0</v>
      </c>
      <c r="L7" s="1">
        <f>D7</f>
        <v>0</v>
      </c>
      <c r="N7" s="1" t="str">
        <f>LEFT(A7,3)</f>
        <v>Mai</v>
      </c>
      <c r="O7" s="33">
        <f>E7</f>
        <v>0</v>
      </c>
      <c r="Q7" s="1" t="str">
        <f>IF(Ajustes!A13="","",Ajustes!A13)</f>
        <v/>
      </c>
      <c r="R7" s="1">
        <f>IF(Q7="",0,COUNTIF(Agenda!$E:$E,Q7))</f>
        <v>0</v>
      </c>
      <c r="T7" s="1" t="s">
        <v>86</v>
      </c>
      <c r="U7" s="1">
        <f>COUNTIF(Agenda!$J:$J,T7)</f>
        <v>1</v>
      </c>
    </row>
    <row r="8" spans="1:21" x14ac:dyDescent="0.35">
      <c r="A8" s="25" t="s">
        <v>72</v>
      </c>
      <c r="B8" s="25">
        <f>COUNTIFS(Agenda!$A:$A,"&gt;="&amp;DATE(Ajustes!$B$5,6,1),Agenda!$A:$A,"&lt;"&amp;DATE(Ajustes!$B$5,7,1))</f>
        <v>0</v>
      </c>
      <c r="C8" s="25">
        <f>COUNTIFS(Agenda!$F:$F,"Realizada",Agenda!$A:$A,"&gt;="&amp;DATE(Ajustes!$B$5,6,1),Agenda!$A:$A,"&lt;"&amp;DATE(Ajustes!$B$5,7,1))</f>
        <v>0</v>
      </c>
      <c r="D8" s="25">
        <f>COUNTIFS(Agenda!$F:$F,"Falta",Agenda!$A:$A,"&gt;="&amp;DATE(Ajustes!$B$5,6,1),Agenda!$A:$A,"&lt;"&amp;DATE(Ajustes!$B$5,7,1))</f>
        <v>0</v>
      </c>
      <c r="E8" s="26">
        <f>IF(C8+D8=0,0,C8/(C8+D8))</f>
        <v>0</v>
      </c>
      <c r="F8" s="25">
        <f>COUNTIFS(Agenda!$D:$D,Ajustes!$C$10,Agenda!$A:$A,"&gt;="&amp;DATE(Ajustes!$B$5,6,1),Agenda!$A:$A,"&lt;"&amp;DATE(Ajustes!$B$5,7,1))</f>
        <v>0</v>
      </c>
      <c r="G8" s="27">
        <f>SUMIFS(Agenda!$G:$G,Agenda!$F:$F,"Realizada",Agenda!$A:$A,"&gt;="&amp;DATE(Ajustes!$B$5,6,1),Agenda!$A:$A,"&lt;"&amp;DATE(Ajustes!$B$5,7,1))</f>
        <v>0</v>
      </c>
      <c r="H8" s="28">
        <f>IF(Ajustes!$B$6=0,0,B8/Ajustes!$B$6)</f>
        <v>0</v>
      </c>
      <c r="J8" s="1" t="str">
        <f>LEFT(A8,3)</f>
        <v>Jun</v>
      </c>
      <c r="K8" s="1">
        <f>C8</f>
        <v>0</v>
      </c>
      <c r="L8" s="1">
        <f>D8</f>
        <v>0</v>
      </c>
      <c r="N8" s="1" t="str">
        <f>LEFT(A8,3)</f>
        <v>Jun</v>
      </c>
      <c r="O8" s="33">
        <f>E8</f>
        <v>0</v>
      </c>
      <c r="Q8" s="1" t="str">
        <f>IF(Ajustes!A14="","",Ajustes!A14)</f>
        <v/>
      </c>
      <c r="R8" s="1">
        <f>IF(Q8="",0,COUNTIF(Agenda!$E:$E,Q8))</f>
        <v>0</v>
      </c>
      <c r="T8" s="1" t="s">
        <v>87</v>
      </c>
      <c r="U8" s="1">
        <f>COUNTIF(Agenda!$J:$J,T8)</f>
        <v>0</v>
      </c>
    </row>
    <row r="9" spans="1:21" x14ac:dyDescent="0.35">
      <c r="A9" s="21" t="s">
        <v>73</v>
      </c>
      <c r="B9" s="21">
        <f>COUNTIFS(Agenda!$A:$A,"&gt;="&amp;DATE(Ajustes!$B$5,7,1),Agenda!$A:$A,"&lt;"&amp;DATE(Ajustes!$B$5,8,1))</f>
        <v>0</v>
      </c>
      <c r="C9" s="21">
        <f>COUNTIFS(Agenda!$F:$F,"Realizada",Agenda!$A:$A,"&gt;="&amp;DATE(Ajustes!$B$5,7,1),Agenda!$A:$A,"&lt;"&amp;DATE(Ajustes!$B$5,8,1))</f>
        <v>0</v>
      </c>
      <c r="D9" s="21">
        <f>COUNTIFS(Agenda!$F:$F,"Falta",Agenda!$A:$A,"&gt;="&amp;DATE(Ajustes!$B$5,7,1),Agenda!$A:$A,"&lt;"&amp;DATE(Ajustes!$B$5,8,1))</f>
        <v>0</v>
      </c>
      <c r="E9" s="22">
        <f>IF(C9+D9=0,0,C9/(C9+D9))</f>
        <v>0</v>
      </c>
      <c r="F9" s="21">
        <f>COUNTIFS(Agenda!$D:$D,Ajustes!$C$10,Agenda!$A:$A,"&gt;="&amp;DATE(Ajustes!$B$5,7,1),Agenda!$A:$A,"&lt;"&amp;DATE(Ajustes!$B$5,8,1))</f>
        <v>0</v>
      </c>
      <c r="G9" s="23">
        <f>SUMIFS(Agenda!$G:$G,Agenda!$F:$F,"Realizada",Agenda!$A:$A,"&gt;="&amp;DATE(Ajustes!$B$5,7,1),Agenda!$A:$A,"&lt;"&amp;DATE(Ajustes!$B$5,8,1))</f>
        <v>0</v>
      </c>
      <c r="H9" s="24">
        <f>IF(Ajustes!$B$6=0,0,B9/Ajustes!$B$6)</f>
        <v>0</v>
      </c>
      <c r="J9" s="1" t="str">
        <f>LEFT(A9,3)</f>
        <v>Jul</v>
      </c>
      <c r="K9" s="1">
        <f>C9</f>
        <v>0</v>
      </c>
      <c r="L9" s="1">
        <f>D9</f>
        <v>0</v>
      </c>
      <c r="N9" s="1" t="str">
        <f>LEFT(A9,3)</f>
        <v>Jul</v>
      </c>
      <c r="O9" s="33">
        <f>E9</f>
        <v>0</v>
      </c>
      <c r="T9" s="1" t="s">
        <v>88</v>
      </c>
      <c r="U9" s="1">
        <f>COUNTIF(Agenda!$J:$J,T9)</f>
        <v>0</v>
      </c>
    </row>
    <row r="10" spans="1:21" x14ac:dyDescent="0.35">
      <c r="A10" s="25" t="s">
        <v>74</v>
      </c>
      <c r="B10" s="25">
        <f>COUNTIFS(Agenda!$A:$A,"&gt;="&amp;DATE(Ajustes!$B$5,8,1),Agenda!$A:$A,"&lt;"&amp;DATE(Ajustes!$B$5,9,1))</f>
        <v>0</v>
      </c>
      <c r="C10" s="25">
        <f>COUNTIFS(Agenda!$F:$F,"Realizada",Agenda!$A:$A,"&gt;="&amp;DATE(Ajustes!$B$5,8,1),Agenda!$A:$A,"&lt;"&amp;DATE(Ajustes!$B$5,9,1))</f>
        <v>0</v>
      </c>
      <c r="D10" s="25">
        <f>COUNTIFS(Agenda!$F:$F,"Falta",Agenda!$A:$A,"&gt;="&amp;DATE(Ajustes!$B$5,8,1),Agenda!$A:$A,"&lt;"&amp;DATE(Ajustes!$B$5,9,1))</f>
        <v>0</v>
      </c>
      <c r="E10" s="26">
        <f>IF(C10+D10=0,0,C10/(C10+D10))</f>
        <v>0</v>
      </c>
      <c r="F10" s="25">
        <f>COUNTIFS(Agenda!$D:$D,Ajustes!$C$10,Agenda!$A:$A,"&gt;="&amp;DATE(Ajustes!$B$5,8,1),Agenda!$A:$A,"&lt;"&amp;DATE(Ajustes!$B$5,9,1))</f>
        <v>0</v>
      </c>
      <c r="G10" s="27">
        <f>SUMIFS(Agenda!$G:$G,Agenda!$F:$F,"Realizada",Agenda!$A:$A,"&gt;="&amp;DATE(Ajustes!$B$5,8,1),Agenda!$A:$A,"&lt;"&amp;DATE(Ajustes!$B$5,9,1))</f>
        <v>0</v>
      </c>
      <c r="H10" s="28">
        <f>IF(Ajustes!$B$6=0,0,B10/Ajustes!$B$6)</f>
        <v>0</v>
      </c>
      <c r="J10" s="1" t="str">
        <f>LEFT(A10,3)</f>
        <v>Ago</v>
      </c>
      <c r="K10" s="1">
        <f>C10</f>
        <v>0</v>
      </c>
      <c r="L10" s="1">
        <f>D10</f>
        <v>0</v>
      </c>
      <c r="N10" s="1" t="str">
        <f>LEFT(A10,3)</f>
        <v>Ago</v>
      </c>
      <c r="O10" s="33">
        <f>E10</f>
        <v>0</v>
      </c>
    </row>
    <row r="11" spans="1:21" x14ac:dyDescent="0.35">
      <c r="A11" s="21" t="s">
        <v>75</v>
      </c>
      <c r="B11" s="21">
        <f>COUNTIFS(Agenda!$A:$A,"&gt;="&amp;DATE(Ajustes!$B$5,9,1),Agenda!$A:$A,"&lt;"&amp;DATE(Ajustes!$B$5,10,1))</f>
        <v>0</v>
      </c>
      <c r="C11" s="21">
        <f>COUNTIFS(Agenda!$F:$F,"Realizada",Agenda!$A:$A,"&gt;="&amp;DATE(Ajustes!$B$5,9,1),Agenda!$A:$A,"&lt;"&amp;DATE(Ajustes!$B$5,10,1))</f>
        <v>0</v>
      </c>
      <c r="D11" s="21">
        <f>COUNTIFS(Agenda!$F:$F,"Falta",Agenda!$A:$A,"&gt;="&amp;DATE(Ajustes!$B$5,9,1),Agenda!$A:$A,"&lt;"&amp;DATE(Ajustes!$B$5,10,1))</f>
        <v>0</v>
      </c>
      <c r="E11" s="22">
        <f>IF(C11+D11=0,0,C11/(C11+D11))</f>
        <v>0</v>
      </c>
      <c r="F11" s="21">
        <f>COUNTIFS(Agenda!$D:$D,Ajustes!$C$10,Agenda!$A:$A,"&gt;="&amp;DATE(Ajustes!$B$5,9,1),Agenda!$A:$A,"&lt;"&amp;DATE(Ajustes!$B$5,10,1))</f>
        <v>0</v>
      </c>
      <c r="G11" s="23">
        <f>SUMIFS(Agenda!$G:$G,Agenda!$F:$F,"Realizada",Agenda!$A:$A,"&gt;="&amp;DATE(Ajustes!$B$5,9,1),Agenda!$A:$A,"&lt;"&amp;DATE(Ajustes!$B$5,10,1))</f>
        <v>0</v>
      </c>
      <c r="H11" s="24">
        <f>IF(Ajustes!$B$6=0,0,B11/Ajustes!$B$6)</f>
        <v>0</v>
      </c>
      <c r="J11" s="1" t="str">
        <f>LEFT(A11,3)</f>
        <v>Set</v>
      </c>
      <c r="K11" s="1">
        <f>C11</f>
        <v>0</v>
      </c>
      <c r="L11" s="1">
        <f>D11</f>
        <v>0</v>
      </c>
      <c r="N11" s="1" t="str">
        <f>LEFT(A11,3)</f>
        <v>Set</v>
      </c>
      <c r="O11" s="33">
        <f>E11</f>
        <v>0</v>
      </c>
    </row>
    <row r="12" spans="1:21" x14ac:dyDescent="0.35">
      <c r="A12" s="25" t="s">
        <v>76</v>
      </c>
      <c r="B12" s="25">
        <f>COUNTIFS(Agenda!$A:$A,"&gt;="&amp;DATE(Ajustes!$B$5,10,1),Agenda!$A:$A,"&lt;"&amp;DATE(Ajustes!$B$5,11,1))</f>
        <v>0</v>
      </c>
      <c r="C12" s="25">
        <f>COUNTIFS(Agenda!$F:$F,"Realizada",Agenda!$A:$A,"&gt;="&amp;DATE(Ajustes!$B$5,10,1),Agenda!$A:$A,"&lt;"&amp;DATE(Ajustes!$B$5,11,1))</f>
        <v>0</v>
      </c>
      <c r="D12" s="25">
        <f>COUNTIFS(Agenda!$F:$F,"Falta",Agenda!$A:$A,"&gt;="&amp;DATE(Ajustes!$B$5,10,1),Agenda!$A:$A,"&lt;"&amp;DATE(Ajustes!$B$5,11,1))</f>
        <v>0</v>
      </c>
      <c r="E12" s="26">
        <f>IF(C12+D12=0,0,C12/(C12+D12))</f>
        <v>0</v>
      </c>
      <c r="F12" s="25">
        <f>COUNTIFS(Agenda!$D:$D,Ajustes!$C$10,Agenda!$A:$A,"&gt;="&amp;DATE(Ajustes!$B$5,10,1),Agenda!$A:$A,"&lt;"&amp;DATE(Ajustes!$B$5,11,1))</f>
        <v>0</v>
      </c>
      <c r="G12" s="27">
        <f>SUMIFS(Agenda!$G:$G,Agenda!$F:$F,"Realizada",Agenda!$A:$A,"&gt;="&amp;DATE(Ajustes!$B$5,10,1),Agenda!$A:$A,"&lt;"&amp;DATE(Ajustes!$B$5,11,1))</f>
        <v>0</v>
      </c>
      <c r="H12" s="28">
        <f>IF(Ajustes!$B$6=0,0,B12/Ajustes!$B$6)</f>
        <v>0</v>
      </c>
      <c r="J12" s="1" t="str">
        <f>LEFT(A12,3)</f>
        <v>Out</v>
      </c>
      <c r="K12" s="1">
        <f>C12</f>
        <v>0</v>
      </c>
      <c r="L12" s="1">
        <f>D12</f>
        <v>0</v>
      </c>
      <c r="N12" s="1" t="str">
        <f>LEFT(A12,3)</f>
        <v>Out</v>
      </c>
      <c r="O12" s="33">
        <f>E12</f>
        <v>0</v>
      </c>
    </row>
    <row r="13" spans="1:21" x14ac:dyDescent="0.35">
      <c r="A13" s="21" t="s">
        <v>77</v>
      </c>
      <c r="B13" s="21">
        <f>COUNTIFS(Agenda!$A:$A,"&gt;="&amp;DATE(Ajustes!$B$5,11,1),Agenda!$A:$A,"&lt;"&amp;DATE(Ajustes!$B$5,12,1))</f>
        <v>0</v>
      </c>
      <c r="C13" s="21">
        <f>COUNTIFS(Agenda!$F:$F,"Realizada",Agenda!$A:$A,"&gt;="&amp;DATE(Ajustes!$B$5,11,1),Agenda!$A:$A,"&lt;"&amp;DATE(Ajustes!$B$5,12,1))</f>
        <v>0</v>
      </c>
      <c r="D13" s="21">
        <f>COUNTIFS(Agenda!$F:$F,"Falta",Agenda!$A:$A,"&gt;="&amp;DATE(Ajustes!$B$5,11,1),Agenda!$A:$A,"&lt;"&amp;DATE(Ajustes!$B$5,12,1))</f>
        <v>0</v>
      </c>
      <c r="E13" s="22">
        <f>IF(C13+D13=0,0,C13/(C13+D13))</f>
        <v>0</v>
      </c>
      <c r="F13" s="21">
        <f>COUNTIFS(Agenda!$D:$D,Ajustes!$C$10,Agenda!$A:$A,"&gt;="&amp;DATE(Ajustes!$B$5,11,1),Agenda!$A:$A,"&lt;"&amp;DATE(Ajustes!$B$5,12,1))</f>
        <v>0</v>
      </c>
      <c r="G13" s="23">
        <f>SUMIFS(Agenda!$G:$G,Agenda!$F:$F,"Realizada",Agenda!$A:$A,"&gt;="&amp;DATE(Ajustes!$B$5,11,1),Agenda!$A:$A,"&lt;"&amp;DATE(Ajustes!$B$5,12,1))</f>
        <v>0</v>
      </c>
      <c r="H13" s="24">
        <f>IF(Ajustes!$B$6=0,0,B13/Ajustes!$B$6)</f>
        <v>0</v>
      </c>
      <c r="J13" s="1" t="str">
        <f>LEFT(A13,3)</f>
        <v>Nov</v>
      </c>
      <c r="K13" s="1">
        <f>C13</f>
        <v>0</v>
      </c>
      <c r="L13" s="1">
        <f>D13</f>
        <v>0</v>
      </c>
      <c r="N13" s="1" t="str">
        <f>LEFT(A13,3)</f>
        <v>Nov</v>
      </c>
      <c r="O13" s="33">
        <f>E13</f>
        <v>0</v>
      </c>
    </row>
    <row r="14" spans="1:21" x14ac:dyDescent="0.35">
      <c r="A14" s="25" t="s">
        <v>78</v>
      </c>
      <c r="B14" s="25">
        <f>COUNTIFS(Agenda!$A:$A,"&gt;="&amp;DATE(Ajustes!$B$5,12,1),Agenda!$A:$A,"&lt;"&amp;DATE(Ajustes!$B$5,13,1))</f>
        <v>0</v>
      </c>
      <c r="C14" s="25">
        <f>COUNTIFS(Agenda!$F:$F,"Realizada",Agenda!$A:$A,"&gt;="&amp;DATE(Ajustes!$B$5,12,1),Agenda!$A:$A,"&lt;"&amp;DATE(Ajustes!$B$5,13,1))</f>
        <v>0</v>
      </c>
      <c r="D14" s="25">
        <f>COUNTIFS(Agenda!$F:$F,"Falta",Agenda!$A:$A,"&gt;="&amp;DATE(Ajustes!$B$5,12,1),Agenda!$A:$A,"&lt;"&amp;DATE(Ajustes!$B$5,13,1))</f>
        <v>0</v>
      </c>
      <c r="E14" s="26">
        <f>IF(C14+D14=0,0,C14/(C14+D14))</f>
        <v>0</v>
      </c>
      <c r="F14" s="25">
        <f>COUNTIFS(Agenda!$D:$D,Ajustes!$C$10,Agenda!$A:$A,"&gt;="&amp;DATE(Ajustes!$B$5,12,1),Agenda!$A:$A,"&lt;"&amp;DATE(Ajustes!$B$5,13,1))</f>
        <v>0</v>
      </c>
      <c r="G14" s="27">
        <f>SUMIFS(Agenda!$G:$G,Agenda!$F:$F,"Realizada",Agenda!$A:$A,"&gt;="&amp;DATE(Ajustes!$B$5,12,1),Agenda!$A:$A,"&lt;"&amp;DATE(Ajustes!$B$5,13,1))</f>
        <v>0</v>
      </c>
      <c r="H14" s="28">
        <f>IF(Ajustes!$B$6=0,0,B14/Ajustes!$B$6)</f>
        <v>0</v>
      </c>
      <c r="J14" s="1" t="str">
        <f>LEFT(A14,3)</f>
        <v>Dez</v>
      </c>
      <c r="K14" s="1">
        <f>C14</f>
        <v>0</v>
      </c>
      <c r="L14" s="1">
        <f>D14</f>
        <v>0</v>
      </c>
      <c r="N14" s="1" t="str">
        <f>LEFT(A14,3)</f>
        <v>Dez</v>
      </c>
      <c r="O14" s="33">
        <f>E14</f>
        <v>0</v>
      </c>
    </row>
    <row r="15" spans="1:21" x14ac:dyDescent="0.35">
      <c r="A15" s="29" t="s">
        <v>79</v>
      </c>
      <c r="B15" s="29">
        <f>SUM(B3:B14)</f>
        <v>14</v>
      </c>
      <c r="C15" s="29">
        <f>SUM(C3:C14)</f>
        <v>9</v>
      </c>
      <c r="D15" s="29">
        <f>SUM(D3:D14)</f>
        <v>2</v>
      </c>
      <c r="E15" s="30">
        <f>IF(C15+D15=0,0,C15/(C15+D15))</f>
        <v>0.81818181818181823</v>
      </c>
      <c r="F15" s="29">
        <f>SUM(F3:F14)</f>
        <v>4</v>
      </c>
      <c r="G15" s="31">
        <f>SUM(G3:G14)</f>
        <v>8.5</v>
      </c>
      <c r="H15" s="32">
        <f>IF(Ajustes!$B$6=0,0,B15/(Ajustes!$B$6*12))</f>
        <v>9.7222222222222224E-3</v>
      </c>
    </row>
  </sheetData>
  <sheetProtection sheet="1" objects="1" scenarios="1"/>
  <mergeCells count="1">
    <mergeCell ref="A1:H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6466-5A50-4503-87D3-E36F4264BA2D}">
  <sheetPr>
    <tabColor rgb="FF969CA2"/>
  </sheetPr>
  <dimension ref="A1:H17"/>
  <sheetViews>
    <sheetView showGridLines="0" workbookViewId="0">
      <selection sqref="A1:H1"/>
    </sheetView>
  </sheetViews>
  <sheetFormatPr defaultRowHeight="15" x14ac:dyDescent="0.35"/>
  <cols>
    <col min="1" max="1" width="20.77734375" style="1" customWidth="1"/>
    <col min="2" max="2" width="4.77734375" style="1" customWidth="1"/>
    <col min="3" max="3" width="22.77734375" style="1" customWidth="1"/>
    <col min="4" max="4" width="4.77734375" style="1" customWidth="1"/>
    <col min="5" max="5" width="20.77734375" style="1" customWidth="1"/>
    <col min="6" max="16384" width="8.88671875" style="1"/>
  </cols>
  <sheetData>
    <row r="1" spans="1:8" ht="30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35">
      <c r="A2" s="5" t="s">
        <v>1</v>
      </c>
      <c r="B2" s="2"/>
      <c r="C2" s="2"/>
      <c r="D2" s="2"/>
      <c r="E2" s="2"/>
      <c r="F2" s="2"/>
      <c r="G2" s="2"/>
      <c r="H2" s="2"/>
    </row>
    <row r="4" spans="1:8" x14ac:dyDescent="0.35">
      <c r="A4" s="7" t="s">
        <v>2</v>
      </c>
    </row>
    <row r="5" spans="1:8" x14ac:dyDescent="0.35">
      <c r="A5" s="1" t="s">
        <v>3</v>
      </c>
      <c r="B5" s="8">
        <v>2026</v>
      </c>
    </row>
    <row r="6" spans="1:8" x14ac:dyDescent="0.35">
      <c r="A6" s="1" t="s">
        <v>4</v>
      </c>
      <c r="B6" s="9">
        <v>120</v>
      </c>
    </row>
    <row r="8" spans="1:8" x14ac:dyDescent="0.35">
      <c r="A8" s="10" t="s">
        <v>5</v>
      </c>
      <c r="C8" s="6" t="s">
        <v>8</v>
      </c>
      <c r="E8" s="6" t="s">
        <v>14</v>
      </c>
    </row>
    <row r="9" spans="1:8" x14ac:dyDescent="0.35">
      <c r="A9" s="11" t="s">
        <v>6</v>
      </c>
      <c r="C9" s="11" t="s">
        <v>9</v>
      </c>
      <c r="E9" s="11" t="s">
        <v>15</v>
      </c>
    </row>
    <row r="10" spans="1:8" x14ac:dyDescent="0.35">
      <c r="A10" s="11" t="s">
        <v>7</v>
      </c>
      <c r="C10" s="11" t="s">
        <v>10</v>
      </c>
      <c r="E10" s="11" t="s">
        <v>16</v>
      </c>
    </row>
    <row r="11" spans="1:8" x14ac:dyDescent="0.35">
      <c r="A11" s="11"/>
      <c r="C11" s="11" t="s">
        <v>11</v>
      </c>
      <c r="E11" s="11" t="s">
        <v>17</v>
      </c>
    </row>
    <row r="12" spans="1:8" x14ac:dyDescent="0.35">
      <c r="A12" s="11"/>
      <c r="C12" s="11" t="s">
        <v>12</v>
      </c>
      <c r="E12" s="11" t="s">
        <v>18</v>
      </c>
    </row>
    <row r="13" spans="1:8" x14ac:dyDescent="0.35">
      <c r="A13" s="11"/>
      <c r="C13" s="11"/>
      <c r="E13" s="11" t="s">
        <v>19</v>
      </c>
    </row>
    <row r="14" spans="1:8" x14ac:dyDescent="0.35">
      <c r="A14" s="11"/>
      <c r="C14" s="11"/>
      <c r="E14" s="11"/>
    </row>
    <row r="15" spans="1:8" x14ac:dyDescent="0.35">
      <c r="C15" s="11"/>
      <c r="E15" s="11"/>
    </row>
    <row r="16" spans="1:8" x14ac:dyDescent="0.35">
      <c r="C16" s="11"/>
      <c r="E16" s="11"/>
    </row>
    <row r="17" spans="3:3" x14ac:dyDescent="0.35">
      <c r="C17" s="12" t="s">
        <v>13</v>
      </c>
    </row>
  </sheetData>
  <sheetProtection sheet="1" objects="1" scenarios="1"/>
  <mergeCells count="2">
    <mergeCell ref="A1:H1"/>
    <mergeCell ref="A2:H2"/>
  </mergeCells>
  <dataValidations count="2">
    <dataValidation type="whole" allowBlank="1" showInputMessage="1" showErrorMessage="1" errorTitle="Ano inválido" error="Digite um ano entre 2020 e 2040." promptTitle="Ano" prompt="Ano das consultas e do painel. Ex.: 2026" sqref="B5" xr:uid="{8639784C-595B-4328-BF0B-53D44FFE7237}">
      <formula1>2020</formula1>
      <formula2>2040</formula2>
    </dataValidation>
    <dataValidation type="whole" operator="greaterThanOrEqual" allowBlank="1" showInputMessage="1" showErrorMessage="1" errorTitle="Valor inválido" error="Digite um número inteiro maior que zero. Ex.: 120" promptTitle="Capacidade" prompt="Quantas consultas cabem na sua agenda por mês (para calcular a ocupação). Ex.: 120" sqref="B6" xr:uid="{BB4FF244-160A-4E89-ABBB-2F0B57D3AF40}">
      <formula1>1</formula1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Agenda</vt:lpstr>
      <vt:lpstr>Pacientes</vt:lpstr>
      <vt:lpstr>Resumo</vt:lpstr>
      <vt:lpstr>Ajustes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2026-07-02T16:26:02Z</dcterms:created>
  <dcterms:modified xsi:type="dcterms:W3CDTF">2026-07-02T16:26:09Z</dcterms:modified>
</cp:coreProperties>
</file>