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803B3126-38FB-4CC6-8DCB-CD6D92635408}" xr6:coauthVersionLast="47" xr6:coauthVersionMax="47" xr10:uidLastSave="{00000000-0000-0000-0000-000000000000}"/>
  <bookViews>
    <workbookView xWindow="-108" yWindow="-108" windowWidth="23256" windowHeight="12456" xr2:uid="{9A280066-E1A5-4813-A544-A7D23CB448C0}"/>
  </bookViews>
  <sheets>
    <sheet name="Início" sheetId="1" r:id="rId1"/>
    <sheet name="Painel" sheetId="2" r:id="rId2"/>
    <sheet name="Lançamentos" sheetId="3" r:id="rId3"/>
    <sheet name="Resumo" sheetId="4" r:id="rId4"/>
    <sheet name="Precificaçã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B19" i="5"/>
  <c r="A17" i="5"/>
  <c r="B14" i="5"/>
  <c r="B13" i="5"/>
  <c r="B12" i="5"/>
  <c r="V16" i="4"/>
  <c r="U16" i="4"/>
  <c r="V15" i="4"/>
  <c r="U15" i="4"/>
  <c r="V14" i="4"/>
  <c r="U14" i="4"/>
  <c r="V13" i="4"/>
  <c r="U13" i="4"/>
  <c r="V12" i="4"/>
  <c r="U12" i="4"/>
  <c r="V11" i="4"/>
  <c r="U11" i="4"/>
  <c r="V10" i="4"/>
  <c r="U10" i="4"/>
  <c r="V9" i="4"/>
  <c r="U9" i="4"/>
  <c r="V8" i="4"/>
  <c r="U8" i="4"/>
  <c r="V7" i="4"/>
  <c r="U7" i="4"/>
  <c r="V6" i="4"/>
  <c r="U6" i="4"/>
  <c r="V5" i="4"/>
  <c r="U5" i="4"/>
  <c r="V4" i="4"/>
  <c r="U4" i="4"/>
  <c r="V3" i="4"/>
  <c r="U3" i="4"/>
  <c r="S14" i="4"/>
  <c r="R14" i="4"/>
  <c r="P14" i="4"/>
  <c r="O14" i="4"/>
  <c r="M14" i="4"/>
  <c r="L14" i="4"/>
  <c r="K14" i="4"/>
  <c r="S13" i="4"/>
  <c r="R13" i="4"/>
  <c r="P13" i="4"/>
  <c r="O13" i="4"/>
  <c r="M13" i="4"/>
  <c r="L13" i="4"/>
  <c r="K13" i="4"/>
  <c r="S12" i="4"/>
  <c r="R12" i="4"/>
  <c r="P12" i="4"/>
  <c r="O12" i="4"/>
  <c r="M12" i="4"/>
  <c r="L12" i="4"/>
  <c r="K12" i="4"/>
  <c r="S11" i="4"/>
  <c r="R11" i="4"/>
  <c r="P11" i="4"/>
  <c r="O11" i="4"/>
  <c r="M11" i="4"/>
  <c r="L11" i="4"/>
  <c r="K11" i="4"/>
  <c r="S10" i="4"/>
  <c r="R10" i="4"/>
  <c r="P10" i="4"/>
  <c r="O10" i="4"/>
  <c r="M10" i="4"/>
  <c r="L10" i="4"/>
  <c r="K10" i="4"/>
  <c r="S9" i="4"/>
  <c r="R9" i="4"/>
  <c r="P9" i="4"/>
  <c r="O9" i="4"/>
  <c r="M9" i="4"/>
  <c r="L9" i="4"/>
  <c r="K9" i="4"/>
  <c r="S8" i="4"/>
  <c r="R8" i="4"/>
  <c r="P8" i="4"/>
  <c r="O8" i="4"/>
  <c r="M8" i="4"/>
  <c r="L8" i="4"/>
  <c r="K8" i="4"/>
  <c r="S7" i="4"/>
  <c r="R7" i="4"/>
  <c r="P7" i="4"/>
  <c r="O7" i="4"/>
  <c r="M7" i="4"/>
  <c r="L7" i="4"/>
  <c r="K7" i="4"/>
  <c r="S6" i="4"/>
  <c r="R6" i="4"/>
  <c r="P6" i="4"/>
  <c r="O6" i="4"/>
  <c r="M6" i="4"/>
  <c r="L6" i="4"/>
  <c r="K6" i="4"/>
  <c r="S5" i="4"/>
  <c r="R5" i="4"/>
  <c r="P5" i="4"/>
  <c r="O5" i="4"/>
  <c r="M5" i="4"/>
  <c r="L5" i="4"/>
  <c r="K5" i="4"/>
  <c r="S4" i="4"/>
  <c r="R4" i="4"/>
  <c r="P4" i="4"/>
  <c r="O4" i="4"/>
  <c r="M4" i="4"/>
  <c r="L4" i="4"/>
  <c r="K4" i="4"/>
  <c r="S3" i="4"/>
  <c r="R3" i="4"/>
  <c r="P3" i="4"/>
  <c r="O3" i="4"/>
  <c r="M3" i="4"/>
  <c r="L3" i="4"/>
  <c r="K3" i="4"/>
  <c r="G15" i="4"/>
  <c r="F15" i="4"/>
  <c r="E15" i="4"/>
  <c r="I15" i="4"/>
  <c r="H15" i="4"/>
  <c r="D15" i="4"/>
  <c r="C15" i="4"/>
  <c r="B15" i="4"/>
  <c r="I14" i="4"/>
  <c r="H14" i="4"/>
  <c r="G14" i="4"/>
  <c r="F14" i="4"/>
  <c r="E14" i="4"/>
  <c r="D14" i="4"/>
  <c r="C14" i="4"/>
  <c r="B14" i="4"/>
  <c r="I13" i="4"/>
  <c r="H13" i="4"/>
  <c r="G13" i="4"/>
  <c r="F13" i="4"/>
  <c r="E13" i="4"/>
  <c r="D13" i="4"/>
  <c r="C13" i="4"/>
  <c r="B13" i="4"/>
  <c r="I12" i="4"/>
  <c r="H12" i="4"/>
  <c r="G12" i="4"/>
  <c r="F12" i="4"/>
  <c r="E12" i="4"/>
  <c r="D12" i="4"/>
  <c r="C12" i="4"/>
  <c r="B12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9" i="4"/>
  <c r="H9" i="4"/>
  <c r="G9" i="4"/>
  <c r="F9" i="4"/>
  <c r="E9" i="4"/>
  <c r="D9" i="4"/>
  <c r="C9" i="4"/>
  <c r="B9" i="4"/>
  <c r="I8" i="4"/>
  <c r="H8" i="4"/>
  <c r="G8" i="4"/>
  <c r="F8" i="4"/>
  <c r="E8" i="4"/>
  <c r="D8" i="4"/>
  <c r="C8" i="4"/>
  <c r="B8" i="4"/>
  <c r="I7" i="4"/>
  <c r="H7" i="4"/>
  <c r="G7" i="4"/>
  <c r="F7" i="4"/>
  <c r="E7" i="4"/>
  <c r="D7" i="4"/>
  <c r="C7" i="4"/>
  <c r="B7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" i="4"/>
  <c r="H4" i="4"/>
  <c r="G4" i="4"/>
  <c r="F4" i="4"/>
  <c r="E4" i="4"/>
  <c r="D4" i="4"/>
  <c r="C4" i="4"/>
  <c r="B4" i="4"/>
  <c r="I3" i="4"/>
  <c r="H3" i="4"/>
  <c r="G3" i="4"/>
  <c r="F3" i="4"/>
  <c r="E3" i="4"/>
  <c r="D3" i="4"/>
  <c r="C3" i="4"/>
  <c r="B3" i="4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</calcChain>
</file>

<file path=xl/sharedStrings.xml><?xml version="1.0" encoding="utf-8"?>
<sst xmlns="http://schemas.openxmlformats.org/spreadsheetml/2006/main" count="161" uniqueCount="119">
  <si>
    <t>AJUSTES  ·  parâmetros e listas do seu jeito</t>
  </si>
  <si>
    <t>Altere os valores e nomes nas células claras. Os menus da aba Lançamentos usam estas listas automaticamente.</t>
  </si>
  <si>
    <t>PARÂMETROS</t>
  </si>
  <si>
    <t>Ano de referência</t>
  </si>
  <si>
    <t>Custo por km rodado (R$)</t>
  </si>
  <si>
    <t>Meta mensal de receita (R$)</t>
  </si>
  <si>
    <t>CATEGORIAS DE RECEITA</t>
  </si>
  <si>
    <t>Consulta domiciliar</t>
  </si>
  <si>
    <t>Sessão de reabilitação</t>
  </si>
  <si>
    <t>Avaliação inicial</t>
  </si>
  <si>
    <t>Pacote mensal</t>
  </si>
  <si>
    <t>Teleorientação</t>
  </si>
  <si>
    <t>Outros (receita)</t>
  </si>
  <si>
    <t>CATEGORIAS DE DESPESA</t>
  </si>
  <si>
    <t>Combustível / Transporte</t>
  </si>
  <si>
    <t>Materiais e insumos</t>
  </si>
  <si>
    <t>Equipamentos</t>
  </si>
  <si>
    <t>Impostos e taxas</t>
  </si>
  <si>
    <t>Marketing</t>
  </si>
  <si>
    <t>Estrutura / Aluguel</t>
  </si>
  <si>
    <t>Alimentação</t>
  </si>
  <si>
    <t>Outros (despesa)</t>
  </si>
  <si>
    <t>FORMAS DE PAGAMENTO</t>
  </si>
  <si>
    <t>Pix</t>
  </si>
  <si>
    <t>Dinheiro</t>
  </si>
  <si>
    <t>Cartão de débito</t>
  </si>
  <si>
    <t>Cartão de crédito</t>
  </si>
  <si>
    <t>Transferência</t>
  </si>
  <si>
    <t>Convênio</t>
  </si>
  <si>
    <t>PACIENTES / CLIENTES</t>
  </si>
  <si>
    <t>Maria Souza</t>
  </si>
  <si>
    <t>João Pereira</t>
  </si>
  <si>
    <t>Ana Lima</t>
  </si>
  <si>
    <t>Carlos Ferreira</t>
  </si>
  <si>
    <t>Helena Costa</t>
  </si>
  <si>
    <t>LANÇAMENTOS  ·  registre aqui cada receita e despesa</t>
  </si>
  <si>
    <t>Preencha só as células claras — as setinhas ajudam. A última coluna calcula sozinha. As linhas ficam verdes (receita) ou avermelhadas (despesa).</t>
  </si>
  <si>
    <t>Data</t>
  </si>
  <si>
    <t>Tipo</t>
  </si>
  <si>
    <t>Categoria</t>
  </si>
  <si>
    <t>Paciente / Fornecedor</t>
  </si>
  <si>
    <t>Descrição</t>
  </si>
  <si>
    <t>Valor (R$)</t>
  </si>
  <si>
    <t>Forma de pagamento</t>
  </si>
  <si>
    <t>Km rodados</t>
  </si>
  <si>
    <t>Custo desloc. (auto)</t>
  </si>
  <si>
    <t>Receita</t>
  </si>
  <si>
    <t>Sessão 1</t>
  </si>
  <si>
    <t>Despesa</t>
  </si>
  <si>
    <t>Luvas e faixas</t>
  </si>
  <si>
    <t>Pacote 4 sessões</t>
  </si>
  <si>
    <t>Abastecimento</t>
  </si>
  <si>
    <t>Sessão 2</t>
  </si>
  <si>
    <t>Retorno online</t>
  </si>
  <si>
    <t>ISS / MEI</t>
  </si>
  <si>
    <t>RESUMO MENSAL  ·  tudo calculado automaticamente</t>
  </si>
  <si>
    <t>Mês</t>
  </si>
  <si>
    <t>Receitas</t>
  </si>
  <si>
    <t>Despesas</t>
  </si>
  <si>
    <t>Lucro</t>
  </si>
  <si>
    <t>Margem</t>
  </si>
  <si>
    <t>Atendimentos</t>
  </si>
  <si>
    <t>Ticket médio</t>
  </si>
  <si>
    <t>Km</t>
  </si>
  <si>
    <t>Custo desloc.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</si>
  <si>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</si>
  <si>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</si>
  <si>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</si>
  <si>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</si>
  <si>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</si>
  <si>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</si>
  <si>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</si>
  <si>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</si>
  <si>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</si>
  <si>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</si>
  <si>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</si>
  <si>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</si>
  <si>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</si>
  <si>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Total</t>
  </si>
  <si>
    <t>PRECIFICAÇÃO  ·  quanto cobrar por atendimento</t>
  </si>
  <si>
    <t>Preencha as células claras — o preço sugerido aparece embaixo, na hora.</t>
  </si>
  <si>
    <t>VOCÊ PREENCHE</t>
  </si>
  <si>
    <t>Despesas fixas mensais (R$)</t>
  </si>
  <si>
    <t>Atendimentos desejados por mês</t>
  </si>
  <si>
    <t>Km médio por atendimento (ida e volta)</t>
  </si>
  <si>
    <t>Duração média do atendimento (horas)</t>
  </si>
  <si>
    <t>Margem de lucro desejada</t>
  </si>
  <si>
    <t>CALCULADO AUTOMATICAMENTE</t>
  </si>
  <si>
    <t>Custo de deslocamento por atendimento</t>
  </si>
  <si>
    <t>Custo fixo rateado por atendimento</t>
  </si>
  <si>
    <t>Custo total por atendimento</t>
  </si>
  <si>
    <t>PREÇO SUGERIDO POR ATENDIMENTO</t>
  </si>
  <si>
    <t>Equivale por hora:</t>
  </si>
  <si>
    <t>PAINEL FINANCEIRO  ·  ATENDIMENTO DOMICILIAR</t>
  </si>
  <si>
    <t>Daniel Júlio · Terapeuta Ocupacional · danieljulio.com.br</t>
  </si>
  <si>
    <t>Escolha o mês  →</t>
  </si>
  <si>
    <t>RECEITA DO MÊS</t>
  </si>
  <si>
    <t>DESPESAS DO MÊS</t>
  </si>
  <si>
    <t>LUCRO DO MÊS</t>
  </si>
  <si>
    <t>% DA META ATINGIDA</t>
  </si>
  <si>
    <t>ATENDIMENTOS</t>
  </si>
  <si>
    <t>TICKET MÉDIO</t>
  </si>
  <si>
    <t>KM RODADOS</t>
  </si>
  <si>
    <t>CUSTO DESLOCAMENTO</t>
  </si>
  <si>
    <t>GESTÃO FINANCEIRA</t>
  </si>
  <si>
    <t>Atendimento Domiciliar · Daniel Júlio · danieljulio.com.br</t>
  </si>
  <si>
    <t>Como usar (4 passos):</t>
  </si>
  <si>
    <t>Ajustes</t>
  </si>
  <si>
    <t>Confira o ano, o custo por km e a meta. Edite suas categorias e cadastre seus pacientes.</t>
  </si>
  <si>
    <t>Lançamentos</t>
  </si>
  <si>
    <t>Registre cada atendimento e cada gasto. Só as células claras — as setinhas ajudam a escolher.</t>
  </si>
  <si>
    <t>Painel</t>
  </si>
  <si>
    <t>Escolha o mês e veja receita, lucro, meta e gráficos, tudo calculado sozinho.</t>
  </si>
  <si>
    <t>Precificação</t>
  </si>
  <si>
    <t>Informe seus custos e descubra quanto cobrar por sessão e por hora.</t>
  </si>
  <si>
    <t>Legenda:</t>
  </si>
  <si>
    <t>Células claras como esta  →  são as que você preenche.</t>
  </si>
  <si>
    <t>Células cinza e escuras  →  automáticas. Estão protegidas para nada se desconfigurar.</t>
  </si>
  <si>
    <t>Dica: a proteção não usa senha. Se um dia quiser editar tudo, vá em Revisão → Desproteger Planilha. Compatível com Excel (Office 365),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</si>
</sst>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&quot;R$&quot;\ #,##0"/>
    <numFmt numFmtId="166" formatCode="0.0%"/>
    <numFmt numFmtId="167" formatCode="0.0"/>
  </numFmts>
  <fonts count="27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1F7A46"/>
      <name val="Segoe UI"/>
      <family val="2"/>
    </font>
    <font>
      <b/>
      <sz val="10"/>
      <color rgb="FFA8362C"/>
      <name val="Segoe UI"/>
      <family val="2"/>
    </font>
    <font>
      <b/>
      <sz val="10"/>
      <color rgb="FFE2C07A"/>
      <name val="Segoe UI"/>
      <family val="2"/>
    </font>
    <font>
      <b/>
      <sz val="2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181C20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F4F5F6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5" fillId="4" borderId="1" xfId="0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165" fontId="5" fillId="4" borderId="1" xfId="0" applyNumberFormat="1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2" borderId="0" xfId="0" applyFont="1" applyFill="1"/>
    <xf numFmtId="0" fontId="9" fillId="5" borderId="0" xfId="0" applyFont="1" applyFill="1" applyAlignment="1">
      <alignment horizontal="center"/>
    </xf>
    <xf numFmtId="14" fontId="1" fillId="6" borderId="3" xfId="0" applyNumberFormat="1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164" fontId="1" fillId="6" borderId="3" xfId="0" applyNumberFormat="1" applyFont="1" applyFill="1" applyBorder="1" applyProtection="1">
      <protection locked="0"/>
    </xf>
    <xf numFmtId="3" fontId="1" fillId="6" borderId="3" xfId="0" applyNumberFormat="1" applyFont="1" applyFill="1" applyBorder="1" applyProtection="1">
      <protection locked="0"/>
    </xf>
    <xf numFmtId="164" fontId="3" fillId="7" borderId="3" xfId="0" applyNumberFormat="1" applyFont="1" applyFill="1" applyBorder="1"/>
    <xf numFmtId="0" fontId="9" fillId="5" borderId="3" xfId="0" applyFont="1" applyFill="1" applyBorder="1" applyAlignment="1">
      <alignment horizontal="center"/>
    </xf>
    <xf numFmtId="0" fontId="1" fillId="6" borderId="3" xfId="0" applyFont="1" applyFill="1" applyBorder="1"/>
    <xf numFmtId="164" fontId="1" fillId="6" borderId="3" xfId="0" applyNumberFormat="1" applyFont="1" applyFill="1" applyBorder="1"/>
    <xf numFmtId="166" fontId="1" fillId="6" borderId="3" xfId="0" applyNumberFormat="1" applyFont="1" applyFill="1" applyBorder="1"/>
    <xf numFmtId="3" fontId="1" fillId="6" borderId="3" xfId="0" applyNumberFormat="1" applyFont="1" applyFill="1" applyBorder="1"/>
    <xf numFmtId="0" fontId="1" fillId="8" borderId="3" xfId="0" applyFont="1" applyFill="1" applyBorder="1"/>
    <xf numFmtId="164" fontId="1" fillId="8" borderId="3" xfId="0" applyNumberFormat="1" applyFont="1" applyFill="1" applyBorder="1"/>
    <xf numFmtId="166" fontId="1" fillId="8" borderId="3" xfId="0" applyNumberFormat="1" applyFont="1" applyFill="1" applyBorder="1"/>
    <xf numFmtId="3" fontId="1" fillId="8" borderId="3" xfId="0" applyNumberFormat="1" applyFont="1" applyFill="1" applyBorder="1"/>
    <xf numFmtId="0" fontId="5" fillId="4" borderId="3" xfId="0" applyFont="1" applyFill="1" applyBorder="1"/>
    <xf numFmtId="164" fontId="5" fillId="4" borderId="3" xfId="0" applyNumberFormat="1" applyFont="1" applyFill="1" applyBorder="1"/>
    <xf numFmtId="166" fontId="5" fillId="4" borderId="3" xfId="0" applyNumberFormat="1" applyFont="1" applyFill="1" applyBorder="1"/>
    <xf numFmtId="3" fontId="5" fillId="4" borderId="3" xfId="0" applyNumberFormat="1" applyFont="1" applyFill="1" applyBorder="1"/>
    <xf numFmtId="0" fontId="9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0" fontId="1" fillId="2" borderId="3" xfId="0" applyFont="1" applyFill="1" applyBorder="1"/>
    <xf numFmtId="165" fontId="5" fillId="4" borderId="3" xfId="0" applyNumberFormat="1" applyFont="1" applyFill="1" applyBorder="1" applyAlignment="1" applyProtection="1">
      <alignment horizontal="center"/>
      <protection locked="0"/>
    </xf>
    <xf numFmtId="3" fontId="5" fillId="4" borderId="3" xfId="0" applyNumberFormat="1" applyFont="1" applyFill="1" applyBorder="1" applyAlignment="1" applyProtection="1">
      <alignment horizontal="center"/>
      <protection locked="0"/>
    </xf>
    <xf numFmtId="167" fontId="5" fillId="4" borderId="3" xfId="0" applyNumberFormat="1" applyFont="1" applyFill="1" applyBorder="1" applyAlignment="1" applyProtection="1">
      <alignment horizontal="center"/>
      <protection locked="0"/>
    </xf>
    <xf numFmtId="9" fontId="5" fillId="4" borderId="3" xfId="0" applyNumberFormat="1" applyFont="1" applyFill="1" applyBorder="1" applyAlignment="1" applyProtection="1">
      <alignment horizontal="center"/>
      <protection locked="0"/>
    </xf>
    <xf numFmtId="0" fontId="1" fillId="7" borderId="3" xfId="0" applyFont="1" applyFill="1" applyBorder="1"/>
    <xf numFmtId="164" fontId="1" fillId="7" borderId="3" xfId="0" applyNumberFormat="1" applyFont="1" applyFill="1" applyBorder="1"/>
    <xf numFmtId="0" fontId="11" fillId="3" borderId="0" xfId="0" applyFont="1" applyFill="1"/>
    <xf numFmtId="0" fontId="1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5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165" fontId="17" fillId="5" borderId="6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165" fontId="19" fillId="5" borderId="6" xfId="0" applyNumberFormat="1" applyFont="1" applyFill="1" applyBorder="1" applyAlignment="1">
      <alignment horizontal="center" vertical="center"/>
    </xf>
    <xf numFmtId="9" fontId="19" fillId="5" borderId="6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165" fontId="16" fillId="5" borderId="6" xfId="0" applyNumberFormat="1" applyFont="1" applyFill="1" applyBorder="1" applyAlignment="1">
      <alignment horizontal="center" vertical="center"/>
    </xf>
    <xf numFmtId="0" fontId="20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20" fillId="9" borderId="0" xfId="0" applyFont="1" applyFill="1"/>
    <xf numFmtId="0" fontId="23" fillId="2" borderId="0" xfId="0" applyFont="1" applyFill="1"/>
    <xf numFmtId="0" fontId="24" fillId="2" borderId="0" xfId="0" applyFont="1" applyFill="1"/>
    <xf numFmtId="0" fontId="25" fillId="9" borderId="0" xfId="0" applyFont="1" applyFill="1" applyAlignment="1">
      <alignment horizontal="center"/>
    </xf>
    <xf numFmtId="0" fontId="20" fillId="4" borderId="1" xfId="0" applyFont="1" applyFill="1" applyBorder="1"/>
    <xf numFmtId="0" fontId="20" fillId="2" borderId="10" xfId="0" applyFont="1" applyFill="1" applyBorder="1"/>
    <xf numFmtId="0" fontId="20" fillId="7" borderId="2" xfId="0" applyFont="1" applyFill="1" applyBorder="1"/>
    <xf numFmtId="0" fontId="20" fillId="2" borderId="11" xfId="0" applyFont="1" applyFill="1" applyBorder="1"/>
    <xf numFmtId="0" fontId="26" fillId="2" borderId="0" xfId="0" applyFont="1" applyFill="1" applyAlignment="1">
      <alignment wrapText="1"/>
    </xf>
    <xf numFmtId="0" fontId="20" fillId="2" borderId="0" xfId="0" applyFont="1" applyFill="1" applyAlignment="1">
      <alignment wrapText="1"/>
    </xf>
  </cellXfs>
  <cellStyles count="1">
    <cellStyle name="Normal" xfId="0" builtinId="0"/>
  </cellStyles>
  <dxfs count="2">
    <dxf>
      <fill>
        <patternFill>
          <bgColor rgb="FFF9EBE9"/>
        </patternFill>
      </fill>
    </dxf>
    <dxf>
      <fill>
        <patternFill>
          <bgColor rgb="FFE8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Receitas × Despesas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Resumo!$L$2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Resumo!$K$3:$K$14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Resumo!$L$3:$L$14</c:f>
              <c:numCache>
                <c:formatCode>"R$"\ #,##0.00</c:formatCode>
                <c:ptCount val="12"/>
                <c:pt idx="0">
                  <c:v>850</c:v>
                </c:pt>
                <c:pt idx="1">
                  <c:v>240</c:v>
                </c:pt>
                <c:pt idx="2">
                  <c:v>520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2B-48E9-89A5-E15A0D6FFD9C}"/>
            </c:ext>
          </c:extLst>
        </c:ser>
        <c:ser>
          <c:idx val="1"/>
          <c:order val="1"/>
          <c:tx>
            <c:strRef>
              <c:f>Resumo!$M$2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rgbClr val="606870"/>
            </a:solidFill>
          </c:spPr>
          <c:invertIfNegative val="0"/>
          <c:cat>
            <c:strRef>
              <c:f>Resumo!$K$3:$K$14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Resumo!$M$3:$M$14</c:f>
              <c:numCache>
                <c:formatCode>"R$"\ #,##0.00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2B-48E9-89A5-E15A0D6F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286063"/>
        <c:axId val="321513615"/>
      </c:barChart>
      <c:catAx>
        <c:axId val="330286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321513615"/>
        <c:crosses val="autoZero"/>
        <c:auto val="1"/>
        <c:lblAlgn val="ctr"/>
        <c:lblOffset val="100"/>
        <c:noMultiLvlLbl val="0"/>
      </c:catAx>
      <c:valAx>
        <c:axId val="321513615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330286063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Lucro mês a mês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Resumo!$P$2</c:f>
              <c:strCache>
                <c:ptCount val="1"/>
                <c:pt idx="0">
                  <c:v>Lucro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cat>
            <c:strRef>
              <c:f>Resumo!$O$3:$O$14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Resumo!$P$3:$P$14</c:f>
              <c:numCache>
                <c:formatCode>"R$"\ #,##0.00</c:formatCode>
                <c:ptCount val="12"/>
                <c:pt idx="0">
                  <c:v>775</c:v>
                </c:pt>
                <c:pt idx="1">
                  <c:v>150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3-47B6-B39A-4627F0CA9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6351839"/>
        <c:axId val="321542415"/>
      </c:lineChart>
      <c:catAx>
        <c:axId val="396351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321542415"/>
        <c:crosses val="autoZero"/>
        <c:auto val="1"/>
        <c:lblAlgn val="ctr"/>
        <c:lblOffset val="100"/>
        <c:noMultiLvlLbl val="0"/>
      </c:catAx>
      <c:valAx>
        <c:axId val="321542415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396351839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Para onde vai o dinheiro (despesas do 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Resumo!$V$2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Resumo!$U$3:$U$16</c:f>
              <c:strCache>
                <c:ptCount val="8"/>
                <c:pt idx="0">
                  <c:v>Combustível / Transporte</c:v>
                </c:pt>
                <c:pt idx="1">
                  <c:v>Materiais e insumos</c:v>
                </c:pt>
                <c:pt idx="2">
                  <c:v>Equipamentos</c:v>
                </c:pt>
                <c:pt idx="3">
                  <c:v>Impostos e taxas</c:v>
                </c:pt>
                <c:pt idx="4">
                  <c:v>Marketing</c:v>
                </c:pt>
                <c:pt idx="5">
                  <c:v>Estrutura / Aluguel</c:v>
                </c:pt>
                <c:pt idx="6">
                  <c:v>Alimentação</c:v>
                </c:pt>
                <c:pt idx="7">
                  <c:v>Outros (despesa)</c:v>
                </c:pt>
              </c:strCache>
            </c:strRef>
          </c:cat>
          <c:val>
            <c:numRef>
              <c:f>Resumo!$V$3:$V$16</c:f>
              <c:numCache>
                <c:formatCode>General</c:formatCode>
                <c:ptCount val="14"/>
                <c:pt idx="0">
                  <c:v>90</c:v>
                </c:pt>
                <c:pt idx="1">
                  <c:v>75</c:v>
                </c:pt>
                <c:pt idx="2">
                  <c:v>0</c:v>
                </c:pt>
                <c:pt idx="3">
                  <c:v>71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46-42C4-926C-4878DFC0D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Ticket médio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Resumo!$S$2</c:f>
              <c:strCache>
                <c:ptCount val="1"/>
                <c:pt idx="0">
                  <c:v>Ticket médio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Resumo!$R$3:$R$14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Resumo!$S$3:$S$14</c:f>
              <c:numCache>
                <c:formatCode>"R$"\ #,##0.00</c:formatCode>
                <c:ptCount val="12"/>
                <c:pt idx="0">
                  <c:v>283.33333333333331</c:v>
                </c:pt>
                <c:pt idx="1">
                  <c:v>120</c:v>
                </c:pt>
                <c:pt idx="2">
                  <c:v>520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0A-4AD3-B079-638EC34B6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355087"/>
        <c:axId val="321535215"/>
      </c:barChart>
      <c:catAx>
        <c:axId val="396355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321535215"/>
        <c:crosses val="autoZero"/>
        <c:auto val="1"/>
        <c:lblAlgn val="ctr"/>
        <c:lblOffset val="100"/>
        <c:noMultiLvlLbl val="0"/>
      </c:catAx>
      <c:valAx>
        <c:axId val="321535215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396355087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4B5D78-E3F6-E371-FFC8-11F3D36E0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5686C30-F77A-8D4D-484F-D8C0A2FC01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49F44A1-934E-5B25-B468-3010E20129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B4D0BD-5A02-11A9-2CAB-1A4BFA6161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E10D-0A68-4350-80EE-EE857A39F174}">
  <sheetPr>
    <tabColor rgb="FFC9A55A"/>
  </sheetPr>
  <dimension ref="B2:H22"/>
  <sheetViews>
    <sheetView showGridLines="0" tabSelected="1" workbookViewId="0"/>
  </sheetViews>
  <sheetFormatPr defaultRowHeight="16.8" x14ac:dyDescent="0.4"/>
  <cols>
    <col min="1" max="1" width="3.77734375" style="64" customWidth="1"/>
    <col min="2" max="2" width="5.77734375" style="64" customWidth="1"/>
    <col min="3" max="3" width="15.77734375" style="64" customWidth="1"/>
    <col min="4" max="8" width="17.77734375" style="64" customWidth="1"/>
    <col min="9" max="16384" width="8.88671875" style="64"/>
  </cols>
  <sheetData>
    <row r="2" spans="2:8" ht="32.4" x14ac:dyDescent="0.7">
      <c r="B2" s="66" t="s">
        <v>104</v>
      </c>
      <c r="C2" s="65"/>
      <c r="D2" s="65"/>
      <c r="E2" s="65"/>
      <c r="F2" s="65"/>
      <c r="G2" s="65"/>
      <c r="H2" s="65"/>
    </row>
    <row r="3" spans="2:8" x14ac:dyDescent="0.4">
      <c r="B3" s="67" t="s">
        <v>105</v>
      </c>
      <c r="C3" s="65"/>
      <c r="D3" s="65"/>
      <c r="E3" s="65"/>
      <c r="F3" s="65"/>
      <c r="G3" s="65"/>
      <c r="H3" s="65"/>
    </row>
    <row r="4" spans="2:8" ht="4.05" customHeight="1" x14ac:dyDescent="0.4">
      <c r="B4" s="68"/>
      <c r="C4" s="68"/>
      <c r="D4" s="68"/>
    </row>
    <row r="6" spans="2:8" ht="19.2" x14ac:dyDescent="0.45">
      <c r="B6" s="70" t="s">
        <v>106</v>
      </c>
    </row>
    <row r="8" spans="2:8" ht="25.95" customHeight="1" x14ac:dyDescent="0.45">
      <c r="B8" s="71">
        <v>1</v>
      </c>
      <c r="C8" s="69" t="s">
        <v>107</v>
      </c>
      <c r="D8" s="65" t="s">
        <v>108</v>
      </c>
      <c r="E8" s="65"/>
      <c r="F8" s="65"/>
      <c r="G8" s="65"/>
      <c r="H8" s="65"/>
    </row>
    <row r="10" spans="2:8" ht="25.95" customHeight="1" x14ac:dyDescent="0.45">
      <c r="B10" s="71">
        <v>2</v>
      </c>
      <c r="C10" s="69" t="s">
        <v>109</v>
      </c>
      <c r="D10" s="65" t="s">
        <v>110</v>
      </c>
      <c r="E10" s="65"/>
      <c r="F10" s="65"/>
      <c r="G10" s="65"/>
      <c r="H10" s="65"/>
    </row>
    <row r="12" spans="2:8" ht="25.95" customHeight="1" x14ac:dyDescent="0.45">
      <c r="B12" s="71">
        <v>3</v>
      </c>
      <c r="C12" s="69" t="s">
        <v>111</v>
      </c>
      <c r="D12" s="65" t="s">
        <v>112</v>
      </c>
      <c r="E12" s="65"/>
      <c r="F12" s="65"/>
      <c r="G12" s="65"/>
      <c r="H12" s="65"/>
    </row>
    <row r="14" spans="2:8" ht="25.95" customHeight="1" x14ac:dyDescent="0.45">
      <c r="B14" s="71">
        <v>4</v>
      </c>
      <c r="C14" s="69" t="s">
        <v>113</v>
      </c>
      <c r="D14" s="65" t="s">
        <v>114</v>
      </c>
      <c r="E14" s="65"/>
      <c r="F14" s="65"/>
      <c r="G14" s="65"/>
      <c r="H14" s="65"/>
    </row>
    <row r="17" spans="2:8" x14ac:dyDescent="0.4">
      <c r="B17" s="69" t="s">
        <v>115</v>
      </c>
    </row>
    <row r="18" spans="2:8" x14ac:dyDescent="0.4">
      <c r="B18" s="72"/>
      <c r="C18" s="73" t="s">
        <v>116</v>
      </c>
      <c r="D18" s="65"/>
      <c r="E18" s="65"/>
      <c r="F18" s="65"/>
      <c r="G18" s="65"/>
      <c r="H18" s="65"/>
    </row>
    <row r="19" spans="2:8" x14ac:dyDescent="0.4">
      <c r="B19" s="74"/>
      <c r="C19" s="75" t="s">
        <v>117</v>
      </c>
      <c r="D19" s="65"/>
      <c r="E19" s="65"/>
      <c r="F19" s="65"/>
      <c r="G19" s="65"/>
      <c r="H19" s="65"/>
    </row>
    <row r="21" spans="2:8" x14ac:dyDescent="0.4">
      <c r="B21" s="76" t="s">
        <v>118</v>
      </c>
      <c r="C21" s="77"/>
      <c r="D21" s="77"/>
      <c r="E21" s="77"/>
      <c r="F21" s="77"/>
      <c r="G21" s="77"/>
      <c r="H21" s="77"/>
    </row>
    <row r="22" spans="2:8" x14ac:dyDescent="0.4">
      <c r="B22" s="77"/>
      <c r="C22" s="77"/>
      <c r="D22" s="77"/>
      <c r="E22" s="77"/>
      <c r="F22" s="77"/>
      <c r="G22" s="77"/>
      <c r="H22" s="77"/>
    </row>
  </sheetData>
  <sheetProtection sheet="1" objects="1" scenarios="1"/>
  <mergeCells count="9">
    <mergeCell ref="C18:H18"/>
    <mergeCell ref="C19:H19"/>
    <mergeCell ref="B21:H22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DBB1-E84E-406F-9C5C-E4073EEFE715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45" customWidth="1"/>
    <col min="9" max="16384" width="8.88671875" style="45"/>
  </cols>
  <sheetData>
    <row r="1" spans="1:8" ht="34.049999999999997" customHeight="1" x14ac:dyDescent="0.55000000000000004">
      <c r="A1" s="46" t="s">
        <v>93</v>
      </c>
      <c r="B1" s="47"/>
      <c r="C1" s="47"/>
      <c r="D1" s="47"/>
      <c r="E1" s="47"/>
      <c r="F1" s="47"/>
      <c r="G1" s="47"/>
      <c r="H1" s="47"/>
    </row>
    <row r="2" spans="1:8" x14ac:dyDescent="0.35">
      <c r="A2" s="48" t="s">
        <v>94</v>
      </c>
      <c r="B2" s="47"/>
      <c r="C2" s="47"/>
      <c r="D2" s="47"/>
      <c r="E2" s="47"/>
      <c r="F2" s="47"/>
      <c r="G2" s="47"/>
      <c r="H2" s="47"/>
    </row>
    <row r="4" spans="1:8" ht="24" customHeight="1" x14ac:dyDescent="0.35">
      <c r="C4" s="49" t="s">
        <v>95</v>
      </c>
      <c r="D4" s="50" t="s">
        <v>67</v>
      </c>
      <c r="E4" s="51"/>
      <c r="F4" s="52" t="str">
        <f>"Ano: "&amp;Ajustes!$B$5</f>
        <v>Ano: 2026</v>
      </c>
    </row>
    <row r="6" spans="1:8" x14ac:dyDescent="0.35">
      <c r="A6" s="53" t="s">
        <v>96</v>
      </c>
      <c r="B6" s="54"/>
      <c r="C6" s="53" t="s">
        <v>97</v>
      </c>
      <c r="D6" s="54"/>
      <c r="E6" s="53" t="s">
        <v>98</v>
      </c>
      <c r="F6" s="54"/>
      <c r="G6" s="53" t="s">
        <v>99</v>
      </c>
      <c r="H6" s="54"/>
    </row>
    <row r="7" spans="1:8" ht="22.05" customHeight="1" x14ac:dyDescent="0.35">
      <c r="A7" s="55">
        <f>INDEX(Resumo!$B$3:$B$14,MATCH($D$4,Resumo!$A$3:$A$14,0))</f>
        <v>520</v>
      </c>
      <c r="B7" s="56"/>
      <c r="C7" s="59">
        <f>INDEX(Resumo!$C$3:$C$14,MATCH($D$4,Resumo!$A$3:$A$14,0))</f>
        <v>71</v>
      </c>
      <c r="D7" s="56"/>
      <c r="E7" s="60">
        <f>INDEX(Resumo!$D$3:$D$14,MATCH($D$4,Resumo!$A$3:$A$14,0))</f>
        <v>449</v>
      </c>
      <c r="F7" s="56"/>
      <c r="G7" s="61">
        <f>IF(Ajustes!$B$7=0,0,INDEX(Resumo!$B$3:$B$14,MATCH($D$4,Resumo!$A$3:$A$14,0))/Ajustes!$B$7)</f>
        <v>6.5000000000000002E-2</v>
      </c>
      <c r="H7" s="56"/>
    </row>
    <row r="8" spans="1:8" ht="7.95" customHeight="1" x14ac:dyDescent="0.35">
      <c r="A8" s="57"/>
      <c r="B8" s="58"/>
      <c r="C8" s="57"/>
      <c r="D8" s="58"/>
      <c r="E8" s="57"/>
      <c r="F8" s="58"/>
      <c r="G8" s="57"/>
      <c r="H8" s="58"/>
    </row>
    <row r="9" spans="1:8" ht="7.95" customHeight="1" x14ac:dyDescent="0.35"/>
    <row r="10" spans="1:8" x14ac:dyDescent="0.35">
      <c r="A10" s="53" t="s">
        <v>100</v>
      </c>
      <c r="B10" s="54"/>
      <c r="C10" s="53" t="s">
        <v>101</v>
      </c>
      <c r="D10" s="54"/>
      <c r="E10" s="53" t="s">
        <v>102</v>
      </c>
      <c r="F10" s="54"/>
      <c r="G10" s="53" t="s">
        <v>103</v>
      </c>
      <c r="H10" s="54"/>
    </row>
    <row r="11" spans="1:8" ht="22.05" customHeight="1" x14ac:dyDescent="0.35">
      <c r="A11" s="62">
        <f>INDEX(Resumo!$F$3:$F$14,MATCH($D$4,Resumo!$A$3:$A$14,0))</f>
        <v>1</v>
      </c>
      <c r="B11" s="56"/>
      <c r="C11" s="63">
        <f>INDEX(Resumo!$G$3:$G$14,MATCH($D$4,Resumo!$A$3:$A$14,0))</f>
        <v>520</v>
      </c>
      <c r="D11" s="56"/>
      <c r="E11" s="62">
        <f>INDEX(Resumo!$H$3:$H$14,MATCH($D$4,Resumo!$A$3:$A$14,0))</f>
        <v>12</v>
      </c>
      <c r="F11" s="56"/>
      <c r="G11" s="59">
        <f>INDEX(Resumo!$I$3:$I$14,MATCH($D$4,Resumo!$A$3:$A$14,0))</f>
        <v>14.399999999999999</v>
      </c>
      <c r="H11" s="56"/>
    </row>
    <row r="12" spans="1:8" ht="7.95" customHeight="1" x14ac:dyDescent="0.35">
      <c r="A12" s="57"/>
      <c r="B12" s="58"/>
      <c r="C12" s="57"/>
      <c r="D12" s="58"/>
      <c r="E12" s="57"/>
      <c r="F12" s="58"/>
      <c r="G12" s="57"/>
      <c r="H12" s="58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 (setinha ao lado da célula)." promptTitle="Mês do painel" prompt="Clique na setinha e escolha o mês. Todos os números e gráficos se atualizam." xr:uid="{69979FE2-8873-4CA7-AC4E-737DB6971A5C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F7A0-633E-471F-B94F-7E8E94FA4469}">
  <sheetPr>
    <tabColor rgb="FF1F7A46"/>
  </sheetPr>
  <dimension ref="A1:I403"/>
  <sheetViews>
    <sheetView showGridLines="0" workbookViewId="0">
      <pane ySplit="3" topLeftCell="A4" activePane="bottomLeft" state="frozenSplit"/>
      <selection pane="bottomLeft" sqref="A1:I1"/>
    </sheetView>
  </sheetViews>
  <sheetFormatPr defaultRowHeight="15" x14ac:dyDescent="0.35"/>
  <cols>
    <col min="1" max="1" width="12.77734375" style="1" customWidth="1"/>
    <col min="2" max="2" width="11.77734375" style="1" customWidth="1"/>
    <col min="3" max="3" width="24.77734375" style="1" customWidth="1"/>
    <col min="4" max="4" width="22.77734375" style="1" customWidth="1"/>
    <col min="5" max="5" width="26.77734375" style="1" customWidth="1"/>
    <col min="6" max="6" width="13.77734375" style="1" customWidth="1"/>
    <col min="7" max="7" width="19.77734375" style="1" customWidth="1"/>
    <col min="8" max="8" width="11.77734375" style="1" customWidth="1"/>
    <col min="9" max="9" width="17.77734375" style="1" customWidth="1"/>
    <col min="10" max="16384" width="8.88671875" style="1"/>
  </cols>
  <sheetData>
    <row r="1" spans="1:9" ht="30" customHeight="1" x14ac:dyDescent="0.45">
      <c r="A1" s="3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36</v>
      </c>
      <c r="B2" s="2"/>
      <c r="C2" s="2"/>
      <c r="D2" s="2"/>
      <c r="E2" s="2"/>
      <c r="F2" s="2"/>
      <c r="G2" s="2"/>
      <c r="H2" s="2"/>
      <c r="I2" s="2"/>
    </row>
    <row r="3" spans="1:9" ht="22.05" customHeight="1" x14ac:dyDescent="0.35">
      <c r="A3" s="15" t="s">
        <v>37</v>
      </c>
      <c r="B3" s="15" t="s">
        <v>38</v>
      </c>
      <c r="C3" s="15" t="s">
        <v>39</v>
      </c>
      <c r="D3" s="15" t="s">
        <v>40</v>
      </c>
      <c r="E3" s="15" t="s">
        <v>41</v>
      </c>
      <c r="F3" s="15" t="s">
        <v>42</v>
      </c>
      <c r="G3" s="15" t="s">
        <v>43</v>
      </c>
      <c r="H3" s="15" t="s">
        <v>44</v>
      </c>
      <c r="I3" s="15" t="s">
        <v>45</v>
      </c>
    </row>
    <row r="4" spans="1:9" x14ac:dyDescent="0.35">
      <c r="A4" s="16">
        <v>46030</v>
      </c>
      <c r="B4" s="17" t="s">
        <v>46</v>
      </c>
      <c r="C4" s="17" t="s">
        <v>7</v>
      </c>
      <c r="D4" s="17" t="s">
        <v>30</v>
      </c>
      <c r="E4" s="17" t="s">
        <v>9</v>
      </c>
      <c r="F4" s="18">
        <v>180</v>
      </c>
      <c r="G4" s="17" t="s">
        <v>23</v>
      </c>
      <c r="H4" s="19">
        <v>12</v>
      </c>
      <c r="I4" s="20">
        <f>IF($H4="","",$H4*Ajustes!$B$6)</f>
        <v>14.399999999999999</v>
      </c>
    </row>
    <row r="5" spans="1:9" x14ac:dyDescent="0.35">
      <c r="A5" s="16">
        <v>46034</v>
      </c>
      <c r="B5" s="17" t="s">
        <v>46</v>
      </c>
      <c r="C5" s="17" t="s">
        <v>8</v>
      </c>
      <c r="D5" s="17" t="s">
        <v>31</v>
      </c>
      <c r="E5" s="17" t="s">
        <v>47</v>
      </c>
      <c r="F5" s="18">
        <v>150</v>
      </c>
      <c r="G5" s="17" t="s">
        <v>23</v>
      </c>
      <c r="H5" s="19">
        <v>8</v>
      </c>
      <c r="I5" s="20">
        <f>IF($H5="","",$H5*Ajustes!$B$6)</f>
        <v>9.6</v>
      </c>
    </row>
    <row r="6" spans="1:9" x14ac:dyDescent="0.35">
      <c r="A6" s="16">
        <v>46042</v>
      </c>
      <c r="B6" s="17" t="s">
        <v>48</v>
      </c>
      <c r="C6" s="17" t="s">
        <v>15</v>
      </c>
      <c r="D6" s="17"/>
      <c r="E6" s="17" t="s">
        <v>49</v>
      </c>
      <c r="F6" s="18">
        <v>75</v>
      </c>
      <c r="G6" s="17" t="s">
        <v>25</v>
      </c>
      <c r="H6" s="19"/>
      <c r="I6" s="20" t="str">
        <f>IF($H6="","",$H6*Ajustes!$B$6)</f>
        <v/>
      </c>
    </row>
    <row r="7" spans="1:9" x14ac:dyDescent="0.35">
      <c r="A7" s="16">
        <v>46044</v>
      </c>
      <c r="B7" s="17" t="s">
        <v>46</v>
      </c>
      <c r="C7" s="17" t="s">
        <v>10</v>
      </c>
      <c r="D7" s="17" t="s">
        <v>33</v>
      </c>
      <c r="E7" s="17" t="s">
        <v>50</v>
      </c>
      <c r="F7" s="18">
        <v>520</v>
      </c>
      <c r="G7" s="17" t="s">
        <v>27</v>
      </c>
      <c r="H7" s="19">
        <v>15</v>
      </c>
      <c r="I7" s="20">
        <f>IF($H7="","",$H7*Ajustes!$B$6)</f>
        <v>18</v>
      </c>
    </row>
    <row r="8" spans="1:9" x14ac:dyDescent="0.35">
      <c r="A8" s="16">
        <v>46058</v>
      </c>
      <c r="B8" s="17" t="s">
        <v>48</v>
      </c>
      <c r="C8" s="17" t="s">
        <v>14</v>
      </c>
      <c r="D8" s="17"/>
      <c r="E8" s="17" t="s">
        <v>51</v>
      </c>
      <c r="F8" s="18">
        <v>90</v>
      </c>
      <c r="G8" s="17" t="s">
        <v>24</v>
      </c>
      <c r="H8" s="19"/>
      <c r="I8" s="20" t="str">
        <f>IF($H8="","",$H8*Ajustes!$B$6)</f>
        <v/>
      </c>
    </row>
    <row r="9" spans="1:9" x14ac:dyDescent="0.35">
      <c r="A9" s="16">
        <v>46063</v>
      </c>
      <c r="B9" s="17" t="s">
        <v>46</v>
      </c>
      <c r="C9" s="17" t="s">
        <v>8</v>
      </c>
      <c r="D9" s="17" t="s">
        <v>30</v>
      </c>
      <c r="E9" s="17" t="s">
        <v>52</v>
      </c>
      <c r="F9" s="18">
        <v>150</v>
      </c>
      <c r="G9" s="17" t="s">
        <v>23</v>
      </c>
      <c r="H9" s="19">
        <v>12</v>
      </c>
      <c r="I9" s="20">
        <f>IF($H9="","",$H9*Ajustes!$B$6)</f>
        <v>14.399999999999999</v>
      </c>
    </row>
    <row r="10" spans="1:9" x14ac:dyDescent="0.35">
      <c r="A10" s="16">
        <v>46078</v>
      </c>
      <c r="B10" s="17" t="s">
        <v>46</v>
      </c>
      <c r="C10" s="17" t="s">
        <v>11</v>
      </c>
      <c r="D10" s="17" t="s">
        <v>32</v>
      </c>
      <c r="E10" s="17" t="s">
        <v>53</v>
      </c>
      <c r="F10" s="18">
        <v>90</v>
      </c>
      <c r="G10" s="17" t="s">
        <v>23</v>
      </c>
      <c r="H10" s="19"/>
      <c r="I10" s="20" t="str">
        <f>IF($H10="","",$H10*Ajustes!$B$6)</f>
        <v/>
      </c>
    </row>
    <row r="11" spans="1:9" x14ac:dyDescent="0.35">
      <c r="A11" s="16">
        <v>46090</v>
      </c>
      <c r="B11" s="17" t="s">
        <v>48</v>
      </c>
      <c r="C11" s="17" t="s">
        <v>17</v>
      </c>
      <c r="D11" s="17"/>
      <c r="E11" s="17" t="s">
        <v>54</v>
      </c>
      <c r="F11" s="18">
        <v>71</v>
      </c>
      <c r="G11" s="17" t="s">
        <v>27</v>
      </c>
      <c r="H11" s="19"/>
      <c r="I11" s="20" t="str">
        <f>IF($H11="","",$H11*Ajustes!$B$6)</f>
        <v/>
      </c>
    </row>
    <row r="12" spans="1:9" x14ac:dyDescent="0.35">
      <c r="A12" s="16">
        <v>46097</v>
      </c>
      <c r="B12" s="17" t="s">
        <v>46</v>
      </c>
      <c r="C12" s="17" t="s">
        <v>10</v>
      </c>
      <c r="D12" s="17" t="s">
        <v>30</v>
      </c>
      <c r="E12" s="17" t="s">
        <v>50</v>
      </c>
      <c r="F12" s="18">
        <v>520</v>
      </c>
      <c r="G12" s="17" t="s">
        <v>23</v>
      </c>
      <c r="H12" s="19">
        <v>12</v>
      </c>
      <c r="I12" s="20">
        <f>IF($H12="","",$H12*Ajustes!$B$6)</f>
        <v>14.399999999999999</v>
      </c>
    </row>
    <row r="13" spans="1:9" x14ac:dyDescent="0.35">
      <c r="A13" s="16"/>
      <c r="B13" s="17"/>
      <c r="C13" s="17"/>
      <c r="D13" s="17"/>
      <c r="E13" s="17"/>
      <c r="F13" s="18"/>
      <c r="G13" s="17"/>
      <c r="H13" s="19"/>
      <c r="I13" s="20" t="str">
        <f>IF($H13="","",$H13*Ajustes!$B$6)</f>
        <v/>
      </c>
    </row>
    <row r="14" spans="1:9" x14ac:dyDescent="0.35">
      <c r="A14" s="16"/>
      <c r="B14" s="17"/>
      <c r="C14" s="17"/>
      <c r="D14" s="17"/>
      <c r="E14" s="17"/>
      <c r="F14" s="18"/>
      <c r="G14" s="17"/>
      <c r="H14" s="19"/>
      <c r="I14" s="20" t="str">
        <f>IF($H14="","",$H14*Ajustes!$B$6)</f>
        <v/>
      </c>
    </row>
    <row r="15" spans="1:9" x14ac:dyDescent="0.35">
      <c r="A15" s="16"/>
      <c r="B15" s="17"/>
      <c r="C15" s="17"/>
      <c r="D15" s="17"/>
      <c r="E15" s="17"/>
      <c r="F15" s="18"/>
      <c r="G15" s="17"/>
      <c r="H15" s="19"/>
      <c r="I15" s="20" t="str">
        <f>IF($H15="","",$H15*Ajustes!$B$6)</f>
        <v/>
      </c>
    </row>
    <row r="16" spans="1:9" x14ac:dyDescent="0.35">
      <c r="A16" s="16"/>
      <c r="B16" s="17"/>
      <c r="C16" s="17"/>
      <c r="D16" s="17"/>
      <c r="E16" s="17"/>
      <c r="F16" s="18"/>
      <c r="G16" s="17"/>
      <c r="H16" s="19"/>
      <c r="I16" s="20" t="str">
        <f>IF($H16="","",$H16*Ajustes!$B$6)</f>
        <v/>
      </c>
    </row>
    <row r="17" spans="1:9" x14ac:dyDescent="0.35">
      <c r="A17" s="16"/>
      <c r="B17" s="17"/>
      <c r="C17" s="17"/>
      <c r="D17" s="17"/>
      <c r="E17" s="17"/>
      <c r="F17" s="18"/>
      <c r="G17" s="17"/>
      <c r="H17" s="19"/>
      <c r="I17" s="20" t="str">
        <f>IF($H17="","",$H17*Ajustes!$B$6)</f>
        <v/>
      </c>
    </row>
    <row r="18" spans="1:9" x14ac:dyDescent="0.35">
      <c r="A18" s="16"/>
      <c r="B18" s="17"/>
      <c r="C18" s="17"/>
      <c r="D18" s="17"/>
      <c r="E18" s="17"/>
      <c r="F18" s="18"/>
      <c r="G18" s="17"/>
      <c r="H18" s="19"/>
      <c r="I18" s="20" t="str">
        <f>IF($H18="","",$H18*Ajustes!$B$6)</f>
        <v/>
      </c>
    </row>
    <row r="19" spans="1:9" x14ac:dyDescent="0.35">
      <c r="A19" s="16"/>
      <c r="B19" s="17"/>
      <c r="C19" s="17"/>
      <c r="D19" s="17"/>
      <c r="E19" s="17"/>
      <c r="F19" s="18"/>
      <c r="G19" s="17"/>
      <c r="H19" s="19"/>
      <c r="I19" s="20" t="str">
        <f>IF($H19="","",$H19*Ajustes!$B$6)</f>
        <v/>
      </c>
    </row>
    <row r="20" spans="1:9" x14ac:dyDescent="0.35">
      <c r="A20" s="16"/>
      <c r="B20" s="17"/>
      <c r="C20" s="17"/>
      <c r="D20" s="17"/>
      <c r="E20" s="17"/>
      <c r="F20" s="18"/>
      <c r="G20" s="17"/>
      <c r="H20" s="19"/>
      <c r="I20" s="20" t="str">
        <f>IF($H20="","",$H20*Ajustes!$B$6)</f>
        <v/>
      </c>
    </row>
    <row r="21" spans="1:9" x14ac:dyDescent="0.35">
      <c r="A21" s="16"/>
      <c r="B21" s="17"/>
      <c r="C21" s="17"/>
      <c r="D21" s="17"/>
      <c r="E21" s="17"/>
      <c r="F21" s="18"/>
      <c r="G21" s="17"/>
      <c r="H21" s="19"/>
      <c r="I21" s="20" t="str">
        <f>IF($H21="","",$H21*Ajustes!$B$6)</f>
        <v/>
      </c>
    </row>
    <row r="22" spans="1:9" x14ac:dyDescent="0.35">
      <c r="A22" s="16"/>
      <c r="B22" s="17"/>
      <c r="C22" s="17"/>
      <c r="D22" s="17"/>
      <c r="E22" s="17"/>
      <c r="F22" s="18"/>
      <c r="G22" s="17"/>
      <c r="H22" s="19"/>
      <c r="I22" s="20" t="str">
        <f>IF($H22="","",$H22*Ajustes!$B$6)</f>
        <v/>
      </c>
    </row>
    <row r="23" spans="1:9" x14ac:dyDescent="0.35">
      <c r="A23" s="16"/>
      <c r="B23" s="17"/>
      <c r="C23" s="17"/>
      <c r="D23" s="17"/>
      <c r="E23" s="17"/>
      <c r="F23" s="18"/>
      <c r="G23" s="17"/>
      <c r="H23" s="19"/>
      <c r="I23" s="20" t="str">
        <f>IF($H23="","",$H23*Ajustes!$B$6)</f>
        <v/>
      </c>
    </row>
    <row r="24" spans="1:9" x14ac:dyDescent="0.35">
      <c r="A24" s="16"/>
      <c r="B24" s="17"/>
      <c r="C24" s="17"/>
      <c r="D24" s="17"/>
      <c r="E24" s="17"/>
      <c r="F24" s="18"/>
      <c r="G24" s="17"/>
      <c r="H24" s="19"/>
      <c r="I24" s="20" t="str">
        <f>IF($H24="","",$H24*Ajustes!$B$6)</f>
        <v/>
      </c>
    </row>
    <row r="25" spans="1:9" x14ac:dyDescent="0.35">
      <c r="A25" s="16"/>
      <c r="B25" s="17"/>
      <c r="C25" s="17"/>
      <c r="D25" s="17"/>
      <c r="E25" s="17"/>
      <c r="F25" s="18"/>
      <c r="G25" s="17"/>
      <c r="H25" s="19"/>
      <c r="I25" s="20" t="str">
        <f>IF($H25="","",$H25*Ajustes!$B$6)</f>
        <v/>
      </c>
    </row>
    <row r="26" spans="1:9" x14ac:dyDescent="0.35">
      <c r="A26" s="16"/>
      <c r="B26" s="17"/>
      <c r="C26" s="17"/>
      <c r="D26" s="17"/>
      <c r="E26" s="17"/>
      <c r="F26" s="18"/>
      <c r="G26" s="17"/>
      <c r="H26" s="19"/>
      <c r="I26" s="20" t="str">
        <f>IF($H26="","",$H26*Ajustes!$B$6)</f>
        <v/>
      </c>
    </row>
    <row r="27" spans="1:9" x14ac:dyDescent="0.35">
      <c r="A27" s="16"/>
      <c r="B27" s="17"/>
      <c r="C27" s="17"/>
      <c r="D27" s="17"/>
      <c r="E27" s="17"/>
      <c r="F27" s="18"/>
      <c r="G27" s="17"/>
      <c r="H27" s="19"/>
      <c r="I27" s="20" t="str">
        <f>IF($H27="","",$H27*Ajustes!$B$6)</f>
        <v/>
      </c>
    </row>
    <row r="28" spans="1:9" x14ac:dyDescent="0.35">
      <c r="A28" s="16"/>
      <c r="B28" s="17"/>
      <c r="C28" s="17"/>
      <c r="D28" s="17"/>
      <c r="E28" s="17"/>
      <c r="F28" s="18"/>
      <c r="G28" s="17"/>
      <c r="H28" s="19"/>
      <c r="I28" s="20" t="str">
        <f>IF($H28="","",$H28*Ajustes!$B$6)</f>
        <v/>
      </c>
    </row>
    <row r="29" spans="1:9" x14ac:dyDescent="0.35">
      <c r="A29" s="16"/>
      <c r="B29" s="17"/>
      <c r="C29" s="17"/>
      <c r="D29" s="17"/>
      <c r="E29" s="17"/>
      <c r="F29" s="18"/>
      <c r="G29" s="17"/>
      <c r="H29" s="19"/>
      <c r="I29" s="20" t="str">
        <f>IF($H29="","",$H29*Ajustes!$B$6)</f>
        <v/>
      </c>
    </row>
    <row r="30" spans="1:9" x14ac:dyDescent="0.35">
      <c r="A30" s="16"/>
      <c r="B30" s="17"/>
      <c r="C30" s="17"/>
      <c r="D30" s="17"/>
      <c r="E30" s="17"/>
      <c r="F30" s="18"/>
      <c r="G30" s="17"/>
      <c r="H30" s="19"/>
      <c r="I30" s="20" t="str">
        <f>IF($H30="","",$H30*Ajustes!$B$6)</f>
        <v/>
      </c>
    </row>
    <row r="31" spans="1:9" x14ac:dyDescent="0.35">
      <c r="A31" s="16"/>
      <c r="B31" s="17"/>
      <c r="C31" s="17"/>
      <c r="D31" s="17"/>
      <c r="E31" s="17"/>
      <c r="F31" s="18"/>
      <c r="G31" s="17"/>
      <c r="H31" s="19"/>
      <c r="I31" s="20" t="str">
        <f>IF($H31="","",$H31*Ajustes!$B$6)</f>
        <v/>
      </c>
    </row>
    <row r="32" spans="1:9" x14ac:dyDescent="0.35">
      <c r="A32" s="16"/>
      <c r="B32" s="17"/>
      <c r="C32" s="17"/>
      <c r="D32" s="17"/>
      <c r="E32" s="17"/>
      <c r="F32" s="18"/>
      <c r="G32" s="17"/>
      <c r="H32" s="19"/>
      <c r="I32" s="20" t="str">
        <f>IF($H32="","",$H32*Ajustes!$B$6)</f>
        <v/>
      </c>
    </row>
    <row r="33" spans="1:9" x14ac:dyDescent="0.35">
      <c r="A33" s="16"/>
      <c r="B33" s="17"/>
      <c r="C33" s="17"/>
      <c r="D33" s="17"/>
      <c r="E33" s="17"/>
      <c r="F33" s="18"/>
      <c r="G33" s="17"/>
      <c r="H33" s="19"/>
      <c r="I33" s="20" t="str">
        <f>IF($H33="","",$H33*Ajustes!$B$6)</f>
        <v/>
      </c>
    </row>
    <row r="34" spans="1:9" x14ac:dyDescent="0.35">
      <c r="A34" s="16"/>
      <c r="B34" s="17"/>
      <c r="C34" s="17"/>
      <c r="D34" s="17"/>
      <c r="E34" s="17"/>
      <c r="F34" s="18"/>
      <c r="G34" s="17"/>
      <c r="H34" s="19"/>
      <c r="I34" s="20" t="str">
        <f>IF($H34="","",$H34*Ajustes!$B$6)</f>
        <v/>
      </c>
    </row>
    <row r="35" spans="1:9" x14ac:dyDescent="0.35">
      <c r="A35" s="16"/>
      <c r="B35" s="17"/>
      <c r="C35" s="17"/>
      <c r="D35" s="17"/>
      <c r="E35" s="17"/>
      <c r="F35" s="18"/>
      <c r="G35" s="17"/>
      <c r="H35" s="19"/>
      <c r="I35" s="20" t="str">
        <f>IF($H35="","",$H35*Ajustes!$B$6)</f>
        <v/>
      </c>
    </row>
    <row r="36" spans="1:9" x14ac:dyDescent="0.35">
      <c r="A36" s="16"/>
      <c r="B36" s="17"/>
      <c r="C36" s="17"/>
      <c r="D36" s="17"/>
      <c r="E36" s="17"/>
      <c r="F36" s="18"/>
      <c r="G36" s="17"/>
      <c r="H36" s="19"/>
      <c r="I36" s="20" t="str">
        <f>IF($H36="","",$H36*Ajustes!$B$6)</f>
        <v/>
      </c>
    </row>
    <row r="37" spans="1:9" x14ac:dyDescent="0.35">
      <c r="A37" s="16"/>
      <c r="B37" s="17"/>
      <c r="C37" s="17"/>
      <c r="D37" s="17"/>
      <c r="E37" s="17"/>
      <c r="F37" s="18"/>
      <c r="G37" s="17"/>
      <c r="H37" s="19"/>
      <c r="I37" s="20" t="str">
        <f>IF($H37="","",$H37*Ajustes!$B$6)</f>
        <v/>
      </c>
    </row>
    <row r="38" spans="1:9" x14ac:dyDescent="0.35">
      <c r="A38" s="16"/>
      <c r="B38" s="17"/>
      <c r="C38" s="17"/>
      <c r="D38" s="17"/>
      <c r="E38" s="17"/>
      <c r="F38" s="18"/>
      <c r="G38" s="17"/>
      <c r="H38" s="19"/>
      <c r="I38" s="20" t="str">
        <f>IF($H38="","",$H38*Ajustes!$B$6)</f>
        <v/>
      </c>
    </row>
    <row r="39" spans="1:9" x14ac:dyDescent="0.35">
      <c r="A39" s="16"/>
      <c r="B39" s="17"/>
      <c r="C39" s="17"/>
      <c r="D39" s="17"/>
      <c r="E39" s="17"/>
      <c r="F39" s="18"/>
      <c r="G39" s="17"/>
      <c r="H39" s="19"/>
      <c r="I39" s="20" t="str">
        <f>IF($H39="","",$H39*Ajustes!$B$6)</f>
        <v/>
      </c>
    </row>
    <row r="40" spans="1:9" x14ac:dyDescent="0.35">
      <c r="A40" s="16"/>
      <c r="B40" s="17"/>
      <c r="C40" s="17"/>
      <c r="D40" s="17"/>
      <c r="E40" s="17"/>
      <c r="F40" s="18"/>
      <c r="G40" s="17"/>
      <c r="H40" s="19"/>
      <c r="I40" s="20" t="str">
        <f>IF($H40="","",$H40*Ajustes!$B$6)</f>
        <v/>
      </c>
    </row>
    <row r="41" spans="1:9" x14ac:dyDescent="0.35">
      <c r="A41" s="16"/>
      <c r="B41" s="17"/>
      <c r="C41" s="17"/>
      <c r="D41" s="17"/>
      <c r="E41" s="17"/>
      <c r="F41" s="18"/>
      <c r="G41" s="17"/>
      <c r="H41" s="19"/>
      <c r="I41" s="20" t="str">
        <f>IF($H41="","",$H41*Ajustes!$B$6)</f>
        <v/>
      </c>
    </row>
    <row r="42" spans="1:9" x14ac:dyDescent="0.35">
      <c r="A42" s="16"/>
      <c r="B42" s="17"/>
      <c r="C42" s="17"/>
      <c r="D42" s="17"/>
      <c r="E42" s="17"/>
      <c r="F42" s="18"/>
      <c r="G42" s="17"/>
      <c r="H42" s="19"/>
      <c r="I42" s="20" t="str">
        <f>IF($H42="","",$H42*Ajustes!$B$6)</f>
        <v/>
      </c>
    </row>
    <row r="43" spans="1:9" x14ac:dyDescent="0.35">
      <c r="A43" s="16"/>
      <c r="B43" s="17"/>
      <c r="C43" s="17"/>
      <c r="D43" s="17"/>
      <c r="E43" s="17"/>
      <c r="F43" s="18"/>
      <c r="G43" s="17"/>
      <c r="H43" s="19"/>
      <c r="I43" s="20" t="str">
        <f>IF($H43="","",$H43*Ajustes!$B$6)</f>
        <v/>
      </c>
    </row>
    <row r="44" spans="1:9" x14ac:dyDescent="0.35">
      <c r="A44" s="16"/>
      <c r="B44" s="17"/>
      <c r="C44" s="17"/>
      <c r="D44" s="17"/>
      <c r="E44" s="17"/>
      <c r="F44" s="18"/>
      <c r="G44" s="17"/>
      <c r="H44" s="19"/>
      <c r="I44" s="20" t="str">
        <f>IF($H44="","",$H44*Ajustes!$B$6)</f>
        <v/>
      </c>
    </row>
    <row r="45" spans="1:9" x14ac:dyDescent="0.35">
      <c r="A45" s="16"/>
      <c r="B45" s="17"/>
      <c r="C45" s="17"/>
      <c r="D45" s="17"/>
      <c r="E45" s="17"/>
      <c r="F45" s="18"/>
      <c r="G45" s="17"/>
      <c r="H45" s="19"/>
      <c r="I45" s="20" t="str">
        <f>IF($H45="","",$H45*Ajustes!$B$6)</f>
        <v/>
      </c>
    </row>
    <row r="46" spans="1:9" x14ac:dyDescent="0.35">
      <c r="A46" s="16"/>
      <c r="B46" s="17"/>
      <c r="C46" s="17"/>
      <c r="D46" s="17"/>
      <c r="E46" s="17"/>
      <c r="F46" s="18"/>
      <c r="G46" s="17"/>
      <c r="H46" s="19"/>
      <c r="I46" s="20" t="str">
        <f>IF($H46="","",$H46*Ajustes!$B$6)</f>
        <v/>
      </c>
    </row>
    <row r="47" spans="1:9" x14ac:dyDescent="0.35">
      <c r="A47" s="16"/>
      <c r="B47" s="17"/>
      <c r="C47" s="17"/>
      <c r="D47" s="17"/>
      <c r="E47" s="17"/>
      <c r="F47" s="18"/>
      <c r="G47" s="17"/>
      <c r="H47" s="19"/>
      <c r="I47" s="20" t="str">
        <f>IF($H47="","",$H47*Ajustes!$B$6)</f>
        <v/>
      </c>
    </row>
    <row r="48" spans="1:9" x14ac:dyDescent="0.35">
      <c r="A48" s="16"/>
      <c r="B48" s="17"/>
      <c r="C48" s="17"/>
      <c r="D48" s="17"/>
      <c r="E48" s="17"/>
      <c r="F48" s="18"/>
      <c r="G48" s="17"/>
      <c r="H48" s="19"/>
      <c r="I48" s="20" t="str">
        <f>IF($H48="","",$H48*Ajustes!$B$6)</f>
        <v/>
      </c>
    </row>
    <row r="49" spans="1:9" x14ac:dyDescent="0.35">
      <c r="A49" s="16"/>
      <c r="B49" s="17"/>
      <c r="C49" s="17"/>
      <c r="D49" s="17"/>
      <c r="E49" s="17"/>
      <c r="F49" s="18"/>
      <c r="G49" s="17"/>
      <c r="H49" s="19"/>
      <c r="I49" s="20" t="str">
        <f>IF($H49="","",$H49*Ajustes!$B$6)</f>
        <v/>
      </c>
    </row>
    <row r="50" spans="1:9" x14ac:dyDescent="0.35">
      <c r="A50" s="16"/>
      <c r="B50" s="17"/>
      <c r="C50" s="17"/>
      <c r="D50" s="17"/>
      <c r="E50" s="17"/>
      <c r="F50" s="18"/>
      <c r="G50" s="17"/>
      <c r="H50" s="19"/>
      <c r="I50" s="20" t="str">
        <f>IF($H50="","",$H50*Ajustes!$B$6)</f>
        <v/>
      </c>
    </row>
    <row r="51" spans="1:9" x14ac:dyDescent="0.35">
      <c r="A51" s="16"/>
      <c r="B51" s="17"/>
      <c r="C51" s="17"/>
      <c r="D51" s="17"/>
      <c r="E51" s="17"/>
      <c r="F51" s="18"/>
      <c r="G51" s="17"/>
      <c r="H51" s="19"/>
      <c r="I51" s="20" t="str">
        <f>IF($H51="","",$H51*Ajustes!$B$6)</f>
        <v/>
      </c>
    </row>
    <row r="52" spans="1:9" x14ac:dyDescent="0.35">
      <c r="A52" s="16"/>
      <c r="B52" s="17"/>
      <c r="C52" s="17"/>
      <c r="D52" s="17"/>
      <c r="E52" s="17"/>
      <c r="F52" s="18"/>
      <c r="G52" s="17"/>
      <c r="H52" s="19"/>
      <c r="I52" s="20" t="str">
        <f>IF($H52="","",$H52*Ajustes!$B$6)</f>
        <v/>
      </c>
    </row>
    <row r="53" spans="1:9" x14ac:dyDescent="0.35">
      <c r="A53" s="16"/>
      <c r="B53" s="17"/>
      <c r="C53" s="17"/>
      <c r="D53" s="17"/>
      <c r="E53" s="17"/>
      <c r="F53" s="18"/>
      <c r="G53" s="17"/>
      <c r="H53" s="19"/>
      <c r="I53" s="20" t="str">
        <f>IF($H53="","",$H53*Ajustes!$B$6)</f>
        <v/>
      </c>
    </row>
    <row r="54" spans="1:9" x14ac:dyDescent="0.35">
      <c r="A54" s="16"/>
      <c r="B54" s="17"/>
      <c r="C54" s="17"/>
      <c r="D54" s="17"/>
      <c r="E54" s="17"/>
      <c r="F54" s="18"/>
      <c r="G54" s="17"/>
      <c r="H54" s="19"/>
      <c r="I54" s="20" t="str">
        <f>IF($H54="","",$H54*Ajustes!$B$6)</f>
        <v/>
      </c>
    </row>
    <row r="55" spans="1:9" x14ac:dyDescent="0.35">
      <c r="A55" s="16"/>
      <c r="B55" s="17"/>
      <c r="C55" s="17"/>
      <c r="D55" s="17"/>
      <c r="E55" s="17"/>
      <c r="F55" s="18"/>
      <c r="G55" s="17"/>
      <c r="H55" s="19"/>
      <c r="I55" s="20" t="str">
        <f>IF($H55="","",$H55*Ajustes!$B$6)</f>
        <v/>
      </c>
    </row>
    <row r="56" spans="1:9" x14ac:dyDescent="0.35">
      <c r="A56" s="16"/>
      <c r="B56" s="17"/>
      <c r="C56" s="17"/>
      <c r="D56" s="17"/>
      <c r="E56" s="17"/>
      <c r="F56" s="18"/>
      <c r="G56" s="17"/>
      <c r="H56" s="19"/>
      <c r="I56" s="20" t="str">
        <f>IF($H56="","",$H56*Ajustes!$B$6)</f>
        <v/>
      </c>
    </row>
    <row r="57" spans="1:9" x14ac:dyDescent="0.35">
      <c r="A57" s="16"/>
      <c r="B57" s="17"/>
      <c r="C57" s="17"/>
      <c r="D57" s="17"/>
      <c r="E57" s="17"/>
      <c r="F57" s="18"/>
      <c r="G57" s="17"/>
      <c r="H57" s="19"/>
      <c r="I57" s="20" t="str">
        <f>IF($H57="","",$H57*Ajustes!$B$6)</f>
        <v/>
      </c>
    </row>
    <row r="58" spans="1:9" x14ac:dyDescent="0.35">
      <c r="A58" s="16"/>
      <c r="B58" s="17"/>
      <c r="C58" s="17"/>
      <c r="D58" s="17"/>
      <c r="E58" s="17"/>
      <c r="F58" s="18"/>
      <c r="G58" s="17"/>
      <c r="H58" s="19"/>
      <c r="I58" s="20" t="str">
        <f>IF($H58="","",$H58*Ajustes!$B$6)</f>
        <v/>
      </c>
    </row>
    <row r="59" spans="1:9" x14ac:dyDescent="0.35">
      <c r="A59" s="16"/>
      <c r="B59" s="17"/>
      <c r="C59" s="17"/>
      <c r="D59" s="17"/>
      <c r="E59" s="17"/>
      <c r="F59" s="18"/>
      <c r="G59" s="17"/>
      <c r="H59" s="19"/>
      <c r="I59" s="20" t="str">
        <f>IF($H59="","",$H59*Ajustes!$B$6)</f>
        <v/>
      </c>
    </row>
    <row r="60" spans="1:9" x14ac:dyDescent="0.35">
      <c r="A60" s="16"/>
      <c r="B60" s="17"/>
      <c r="C60" s="17"/>
      <c r="D60" s="17"/>
      <c r="E60" s="17"/>
      <c r="F60" s="18"/>
      <c r="G60" s="17"/>
      <c r="H60" s="19"/>
      <c r="I60" s="20" t="str">
        <f>IF($H60="","",$H60*Ajustes!$B$6)</f>
        <v/>
      </c>
    </row>
    <row r="61" spans="1:9" x14ac:dyDescent="0.35">
      <c r="A61" s="16"/>
      <c r="B61" s="17"/>
      <c r="C61" s="17"/>
      <c r="D61" s="17"/>
      <c r="E61" s="17"/>
      <c r="F61" s="18"/>
      <c r="G61" s="17"/>
      <c r="H61" s="19"/>
      <c r="I61" s="20" t="str">
        <f>IF($H61="","",$H61*Ajustes!$B$6)</f>
        <v/>
      </c>
    </row>
    <row r="62" spans="1:9" x14ac:dyDescent="0.35">
      <c r="A62" s="16"/>
      <c r="B62" s="17"/>
      <c r="C62" s="17"/>
      <c r="D62" s="17"/>
      <c r="E62" s="17"/>
      <c r="F62" s="18"/>
      <c r="G62" s="17"/>
      <c r="H62" s="19"/>
      <c r="I62" s="20" t="str">
        <f>IF($H62="","",$H62*Ajustes!$B$6)</f>
        <v/>
      </c>
    </row>
    <row r="63" spans="1:9" x14ac:dyDescent="0.35">
      <c r="A63" s="16"/>
      <c r="B63" s="17"/>
      <c r="C63" s="17"/>
      <c r="D63" s="17"/>
      <c r="E63" s="17"/>
      <c r="F63" s="18"/>
      <c r="G63" s="17"/>
      <c r="H63" s="19"/>
      <c r="I63" s="20" t="str">
        <f>IF($H63="","",$H63*Ajustes!$B$6)</f>
        <v/>
      </c>
    </row>
    <row r="64" spans="1:9" x14ac:dyDescent="0.35">
      <c r="A64" s="16"/>
      <c r="B64" s="17"/>
      <c r="C64" s="17"/>
      <c r="D64" s="17"/>
      <c r="E64" s="17"/>
      <c r="F64" s="18"/>
      <c r="G64" s="17"/>
      <c r="H64" s="19"/>
      <c r="I64" s="20" t="str">
        <f>IF($H64="","",$H64*Ajustes!$B$6)</f>
        <v/>
      </c>
    </row>
    <row r="65" spans="1:9" x14ac:dyDescent="0.35">
      <c r="A65" s="16"/>
      <c r="B65" s="17"/>
      <c r="C65" s="17"/>
      <c r="D65" s="17"/>
      <c r="E65" s="17"/>
      <c r="F65" s="18"/>
      <c r="G65" s="17"/>
      <c r="H65" s="19"/>
      <c r="I65" s="20" t="str">
        <f>IF($H65="","",$H65*Ajustes!$B$6)</f>
        <v/>
      </c>
    </row>
    <row r="66" spans="1:9" x14ac:dyDescent="0.35">
      <c r="A66" s="16"/>
      <c r="B66" s="17"/>
      <c r="C66" s="17"/>
      <c r="D66" s="17"/>
      <c r="E66" s="17"/>
      <c r="F66" s="18"/>
      <c r="G66" s="17"/>
      <c r="H66" s="19"/>
      <c r="I66" s="20" t="str">
        <f>IF($H66="","",$H66*Ajustes!$B$6)</f>
        <v/>
      </c>
    </row>
    <row r="67" spans="1:9" x14ac:dyDescent="0.35">
      <c r="A67" s="16"/>
      <c r="B67" s="17"/>
      <c r="C67" s="17"/>
      <c r="D67" s="17"/>
      <c r="E67" s="17"/>
      <c r="F67" s="18"/>
      <c r="G67" s="17"/>
      <c r="H67" s="19"/>
      <c r="I67" s="20" t="str">
        <f>IF($H67="","",$H67*Ajustes!$B$6)</f>
        <v/>
      </c>
    </row>
    <row r="68" spans="1:9" x14ac:dyDescent="0.35">
      <c r="A68" s="16"/>
      <c r="B68" s="17"/>
      <c r="C68" s="17"/>
      <c r="D68" s="17"/>
      <c r="E68" s="17"/>
      <c r="F68" s="18"/>
      <c r="G68" s="17"/>
      <c r="H68" s="19"/>
      <c r="I68" s="20" t="str">
        <f>IF($H68="","",$H68*Ajustes!$B$6)</f>
        <v/>
      </c>
    </row>
    <row r="69" spans="1:9" x14ac:dyDescent="0.35">
      <c r="A69" s="16"/>
      <c r="B69" s="17"/>
      <c r="C69" s="17"/>
      <c r="D69" s="17"/>
      <c r="E69" s="17"/>
      <c r="F69" s="18"/>
      <c r="G69" s="17"/>
      <c r="H69" s="19"/>
      <c r="I69" s="20" t="str">
        <f>IF($H69="","",$H69*Ajustes!$B$6)</f>
        <v/>
      </c>
    </row>
    <row r="70" spans="1:9" x14ac:dyDescent="0.35">
      <c r="A70" s="16"/>
      <c r="B70" s="17"/>
      <c r="C70" s="17"/>
      <c r="D70" s="17"/>
      <c r="E70" s="17"/>
      <c r="F70" s="18"/>
      <c r="G70" s="17"/>
      <c r="H70" s="19"/>
      <c r="I70" s="20" t="str">
        <f>IF($H70="","",$H70*Ajustes!$B$6)</f>
        <v/>
      </c>
    </row>
    <row r="71" spans="1:9" x14ac:dyDescent="0.35">
      <c r="A71" s="16"/>
      <c r="B71" s="17"/>
      <c r="C71" s="17"/>
      <c r="D71" s="17"/>
      <c r="E71" s="17"/>
      <c r="F71" s="18"/>
      <c r="G71" s="17"/>
      <c r="H71" s="19"/>
      <c r="I71" s="20" t="str">
        <f>IF($H71="","",$H71*Ajustes!$B$6)</f>
        <v/>
      </c>
    </row>
    <row r="72" spans="1:9" x14ac:dyDescent="0.35">
      <c r="A72" s="16"/>
      <c r="B72" s="17"/>
      <c r="C72" s="17"/>
      <c r="D72" s="17"/>
      <c r="E72" s="17"/>
      <c r="F72" s="18"/>
      <c r="G72" s="17"/>
      <c r="H72" s="19"/>
      <c r="I72" s="20" t="str">
        <f>IF($H72="","",$H72*Ajustes!$B$6)</f>
        <v/>
      </c>
    </row>
    <row r="73" spans="1:9" x14ac:dyDescent="0.35">
      <c r="A73" s="16"/>
      <c r="B73" s="17"/>
      <c r="C73" s="17"/>
      <c r="D73" s="17"/>
      <c r="E73" s="17"/>
      <c r="F73" s="18"/>
      <c r="G73" s="17"/>
      <c r="H73" s="19"/>
      <c r="I73" s="20" t="str">
        <f>IF($H73="","",$H73*Ajustes!$B$6)</f>
        <v/>
      </c>
    </row>
    <row r="74" spans="1:9" x14ac:dyDescent="0.35">
      <c r="A74" s="16"/>
      <c r="B74" s="17"/>
      <c r="C74" s="17"/>
      <c r="D74" s="17"/>
      <c r="E74" s="17"/>
      <c r="F74" s="18"/>
      <c r="G74" s="17"/>
      <c r="H74" s="19"/>
      <c r="I74" s="20" t="str">
        <f>IF($H74="","",$H74*Ajustes!$B$6)</f>
        <v/>
      </c>
    </row>
    <row r="75" spans="1:9" x14ac:dyDescent="0.35">
      <c r="A75" s="16"/>
      <c r="B75" s="17"/>
      <c r="C75" s="17"/>
      <c r="D75" s="17"/>
      <c r="E75" s="17"/>
      <c r="F75" s="18"/>
      <c r="G75" s="17"/>
      <c r="H75" s="19"/>
      <c r="I75" s="20" t="str">
        <f>IF($H75="","",$H75*Ajustes!$B$6)</f>
        <v/>
      </c>
    </row>
    <row r="76" spans="1:9" x14ac:dyDescent="0.35">
      <c r="A76" s="16"/>
      <c r="B76" s="17"/>
      <c r="C76" s="17"/>
      <c r="D76" s="17"/>
      <c r="E76" s="17"/>
      <c r="F76" s="18"/>
      <c r="G76" s="17"/>
      <c r="H76" s="19"/>
      <c r="I76" s="20" t="str">
        <f>IF($H76="","",$H76*Ajustes!$B$6)</f>
        <v/>
      </c>
    </row>
    <row r="77" spans="1:9" x14ac:dyDescent="0.35">
      <c r="A77" s="16"/>
      <c r="B77" s="17"/>
      <c r="C77" s="17"/>
      <c r="D77" s="17"/>
      <c r="E77" s="17"/>
      <c r="F77" s="18"/>
      <c r="G77" s="17"/>
      <c r="H77" s="19"/>
      <c r="I77" s="20" t="str">
        <f>IF($H77="","",$H77*Ajustes!$B$6)</f>
        <v/>
      </c>
    </row>
    <row r="78" spans="1:9" x14ac:dyDescent="0.35">
      <c r="A78" s="16"/>
      <c r="B78" s="17"/>
      <c r="C78" s="17"/>
      <c r="D78" s="17"/>
      <c r="E78" s="17"/>
      <c r="F78" s="18"/>
      <c r="G78" s="17"/>
      <c r="H78" s="19"/>
      <c r="I78" s="20" t="str">
        <f>IF($H78="","",$H78*Ajustes!$B$6)</f>
        <v/>
      </c>
    </row>
    <row r="79" spans="1:9" x14ac:dyDescent="0.35">
      <c r="A79" s="16"/>
      <c r="B79" s="17"/>
      <c r="C79" s="17"/>
      <c r="D79" s="17"/>
      <c r="E79" s="17"/>
      <c r="F79" s="18"/>
      <c r="G79" s="17"/>
      <c r="H79" s="19"/>
      <c r="I79" s="20" t="str">
        <f>IF($H79="","",$H79*Ajustes!$B$6)</f>
        <v/>
      </c>
    </row>
    <row r="80" spans="1:9" x14ac:dyDescent="0.35">
      <c r="A80" s="16"/>
      <c r="B80" s="17"/>
      <c r="C80" s="17"/>
      <c r="D80" s="17"/>
      <c r="E80" s="17"/>
      <c r="F80" s="18"/>
      <c r="G80" s="17"/>
      <c r="H80" s="19"/>
      <c r="I80" s="20" t="str">
        <f>IF($H80="","",$H80*Ajustes!$B$6)</f>
        <v/>
      </c>
    </row>
    <row r="81" spans="1:9" x14ac:dyDescent="0.35">
      <c r="A81" s="16"/>
      <c r="B81" s="17"/>
      <c r="C81" s="17"/>
      <c r="D81" s="17"/>
      <c r="E81" s="17"/>
      <c r="F81" s="18"/>
      <c r="G81" s="17"/>
      <c r="H81" s="19"/>
      <c r="I81" s="20" t="str">
        <f>IF($H81="","",$H81*Ajustes!$B$6)</f>
        <v/>
      </c>
    </row>
    <row r="82" spans="1:9" x14ac:dyDescent="0.35">
      <c r="A82" s="16"/>
      <c r="B82" s="17"/>
      <c r="C82" s="17"/>
      <c r="D82" s="17"/>
      <c r="E82" s="17"/>
      <c r="F82" s="18"/>
      <c r="G82" s="17"/>
      <c r="H82" s="19"/>
      <c r="I82" s="20" t="str">
        <f>IF($H82="","",$H82*Ajustes!$B$6)</f>
        <v/>
      </c>
    </row>
    <row r="83" spans="1:9" x14ac:dyDescent="0.35">
      <c r="A83" s="16"/>
      <c r="B83" s="17"/>
      <c r="C83" s="17"/>
      <c r="D83" s="17"/>
      <c r="E83" s="17"/>
      <c r="F83" s="18"/>
      <c r="G83" s="17"/>
      <c r="H83" s="19"/>
      <c r="I83" s="20" t="str">
        <f>IF($H83="","",$H83*Ajustes!$B$6)</f>
        <v/>
      </c>
    </row>
    <row r="84" spans="1:9" x14ac:dyDescent="0.35">
      <c r="A84" s="16"/>
      <c r="B84" s="17"/>
      <c r="C84" s="17"/>
      <c r="D84" s="17"/>
      <c r="E84" s="17"/>
      <c r="F84" s="18"/>
      <c r="G84" s="17"/>
      <c r="H84" s="19"/>
      <c r="I84" s="20" t="str">
        <f>IF($H84="","",$H84*Ajustes!$B$6)</f>
        <v/>
      </c>
    </row>
    <row r="85" spans="1:9" x14ac:dyDescent="0.35">
      <c r="A85" s="16"/>
      <c r="B85" s="17"/>
      <c r="C85" s="17"/>
      <c r="D85" s="17"/>
      <c r="E85" s="17"/>
      <c r="F85" s="18"/>
      <c r="G85" s="17"/>
      <c r="H85" s="19"/>
      <c r="I85" s="20" t="str">
        <f>IF($H85="","",$H85*Ajustes!$B$6)</f>
        <v/>
      </c>
    </row>
    <row r="86" spans="1:9" x14ac:dyDescent="0.35">
      <c r="A86" s="16"/>
      <c r="B86" s="17"/>
      <c r="C86" s="17"/>
      <c r="D86" s="17"/>
      <c r="E86" s="17"/>
      <c r="F86" s="18"/>
      <c r="G86" s="17"/>
      <c r="H86" s="19"/>
      <c r="I86" s="20" t="str">
        <f>IF($H86="","",$H86*Ajustes!$B$6)</f>
        <v/>
      </c>
    </row>
    <row r="87" spans="1:9" x14ac:dyDescent="0.35">
      <c r="A87" s="16"/>
      <c r="B87" s="17"/>
      <c r="C87" s="17"/>
      <c r="D87" s="17"/>
      <c r="E87" s="17"/>
      <c r="F87" s="18"/>
      <c r="G87" s="17"/>
      <c r="H87" s="19"/>
      <c r="I87" s="20" t="str">
        <f>IF($H87="","",$H87*Ajustes!$B$6)</f>
        <v/>
      </c>
    </row>
    <row r="88" spans="1:9" x14ac:dyDescent="0.35">
      <c r="A88" s="16"/>
      <c r="B88" s="17"/>
      <c r="C88" s="17"/>
      <c r="D88" s="17"/>
      <c r="E88" s="17"/>
      <c r="F88" s="18"/>
      <c r="G88" s="17"/>
      <c r="H88" s="19"/>
      <c r="I88" s="20" t="str">
        <f>IF($H88="","",$H88*Ajustes!$B$6)</f>
        <v/>
      </c>
    </row>
    <row r="89" spans="1:9" x14ac:dyDescent="0.35">
      <c r="A89" s="16"/>
      <c r="B89" s="17"/>
      <c r="C89" s="17"/>
      <c r="D89" s="17"/>
      <c r="E89" s="17"/>
      <c r="F89" s="18"/>
      <c r="G89" s="17"/>
      <c r="H89" s="19"/>
      <c r="I89" s="20" t="str">
        <f>IF($H89="","",$H89*Ajustes!$B$6)</f>
        <v/>
      </c>
    </row>
    <row r="90" spans="1:9" x14ac:dyDescent="0.35">
      <c r="A90" s="16"/>
      <c r="B90" s="17"/>
      <c r="C90" s="17"/>
      <c r="D90" s="17"/>
      <c r="E90" s="17"/>
      <c r="F90" s="18"/>
      <c r="G90" s="17"/>
      <c r="H90" s="19"/>
      <c r="I90" s="20" t="str">
        <f>IF($H90="","",$H90*Ajustes!$B$6)</f>
        <v/>
      </c>
    </row>
    <row r="91" spans="1:9" x14ac:dyDescent="0.35">
      <c r="A91" s="16"/>
      <c r="B91" s="17"/>
      <c r="C91" s="17"/>
      <c r="D91" s="17"/>
      <c r="E91" s="17"/>
      <c r="F91" s="18"/>
      <c r="G91" s="17"/>
      <c r="H91" s="19"/>
      <c r="I91" s="20" t="str">
        <f>IF($H91="","",$H91*Ajustes!$B$6)</f>
        <v/>
      </c>
    </row>
    <row r="92" spans="1:9" x14ac:dyDescent="0.35">
      <c r="A92" s="16"/>
      <c r="B92" s="17"/>
      <c r="C92" s="17"/>
      <c r="D92" s="17"/>
      <c r="E92" s="17"/>
      <c r="F92" s="18"/>
      <c r="G92" s="17"/>
      <c r="H92" s="19"/>
      <c r="I92" s="20" t="str">
        <f>IF($H92="","",$H92*Ajustes!$B$6)</f>
        <v/>
      </c>
    </row>
    <row r="93" spans="1:9" x14ac:dyDescent="0.35">
      <c r="A93" s="16"/>
      <c r="B93" s="17"/>
      <c r="C93" s="17"/>
      <c r="D93" s="17"/>
      <c r="E93" s="17"/>
      <c r="F93" s="18"/>
      <c r="G93" s="17"/>
      <c r="H93" s="19"/>
      <c r="I93" s="20" t="str">
        <f>IF($H93="","",$H93*Ajustes!$B$6)</f>
        <v/>
      </c>
    </row>
    <row r="94" spans="1:9" x14ac:dyDescent="0.35">
      <c r="A94" s="16"/>
      <c r="B94" s="17"/>
      <c r="C94" s="17"/>
      <c r="D94" s="17"/>
      <c r="E94" s="17"/>
      <c r="F94" s="18"/>
      <c r="G94" s="17"/>
      <c r="H94" s="19"/>
      <c r="I94" s="20" t="str">
        <f>IF($H94="","",$H94*Ajustes!$B$6)</f>
        <v/>
      </c>
    </row>
    <row r="95" spans="1:9" x14ac:dyDescent="0.35">
      <c r="A95" s="16"/>
      <c r="B95" s="17"/>
      <c r="C95" s="17"/>
      <c r="D95" s="17"/>
      <c r="E95" s="17"/>
      <c r="F95" s="18"/>
      <c r="G95" s="17"/>
      <c r="H95" s="19"/>
      <c r="I95" s="20" t="str">
        <f>IF($H95="","",$H95*Ajustes!$B$6)</f>
        <v/>
      </c>
    </row>
    <row r="96" spans="1:9" x14ac:dyDescent="0.35">
      <c r="A96" s="16"/>
      <c r="B96" s="17"/>
      <c r="C96" s="17"/>
      <c r="D96" s="17"/>
      <c r="E96" s="17"/>
      <c r="F96" s="18"/>
      <c r="G96" s="17"/>
      <c r="H96" s="19"/>
      <c r="I96" s="20" t="str">
        <f>IF($H96="","",$H96*Ajustes!$B$6)</f>
        <v/>
      </c>
    </row>
    <row r="97" spans="1:9" x14ac:dyDescent="0.35">
      <c r="A97" s="16"/>
      <c r="B97" s="17"/>
      <c r="C97" s="17"/>
      <c r="D97" s="17"/>
      <c r="E97" s="17"/>
      <c r="F97" s="18"/>
      <c r="G97" s="17"/>
      <c r="H97" s="19"/>
      <c r="I97" s="20" t="str">
        <f>IF($H97="","",$H97*Ajustes!$B$6)</f>
        <v/>
      </c>
    </row>
    <row r="98" spans="1:9" x14ac:dyDescent="0.35">
      <c r="A98" s="16"/>
      <c r="B98" s="17"/>
      <c r="C98" s="17"/>
      <c r="D98" s="17"/>
      <c r="E98" s="17"/>
      <c r="F98" s="18"/>
      <c r="G98" s="17"/>
      <c r="H98" s="19"/>
      <c r="I98" s="20" t="str">
        <f>IF($H98="","",$H98*Ajustes!$B$6)</f>
        <v/>
      </c>
    </row>
    <row r="99" spans="1:9" x14ac:dyDescent="0.35">
      <c r="A99" s="16"/>
      <c r="B99" s="17"/>
      <c r="C99" s="17"/>
      <c r="D99" s="17"/>
      <c r="E99" s="17"/>
      <c r="F99" s="18"/>
      <c r="G99" s="17"/>
      <c r="H99" s="19"/>
      <c r="I99" s="20" t="str">
        <f>IF($H99="","",$H99*Ajustes!$B$6)</f>
        <v/>
      </c>
    </row>
    <row r="100" spans="1:9" x14ac:dyDescent="0.35">
      <c r="A100" s="16"/>
      <c r="B100" s="17"/>
      <c r="C100" s="17"/>
      <c r="D100" s="17"/>
      <c r="E100" s="17"/>
      <c r="F100" s="18"/>
      <c r="G100" s="17"/>
      <c r="H100" s="19"/>
      <c r="I100" s="20" t="str">
        <f>IF($H100="","",$H100*Ajustes!$B$6)</f>
        <v/>
      </c>
    </row>
    <row r="101" spans="1:9" x14ac:dyDescent="0.35">
      <c r="A101" s="16"/>
      <c r="B101" s="17"/>
      <c r="C101" s="17"/>
      <c r="D101" s="17"/>
      <c r="E101" s="17"/>
      <c r="F101" s="18"/>
      <c r="G101" s="17"/>
      <c r="H101" s="19"/>
      <c r="I101" s="20" t="str">
        <f>IF($H101="","",$H101*Ajustes!$B$6)</f>
        <v/>
      </c>
    </row>
    <row r="102" spans="1:9" x14ac:dyDescent="0.35">
      <c r="A102" s="16"/>
      <c r="B102" s="17"/>
      <c r="C102" s="17"/>
      <c r="D102" s="17"/>
      <c r="E102" s="17"/>
      <c r="F102" s="18"/>
      <c r="G102" s="17"/>
      <c r="H102" s="19"/>
      <c r="I102" s="20" t="str">
        <f>IF($H102="","",$H102*Ajustes!$B$6)</f>
        <v/>
      </c>
    </row>
    <row r="103" spans="1:9" x14ac:dyDescent="0.35">
      <c r="A103" s="16"/>
      <c r="B103" s="17"/>
      <c r="C103" s="17"/>
      <c r="D103" s="17"/>
      <c r="E103" s="17"/>
      <c r="F103" s="18"/>
      <c r="G103" s="17"/>
      <c r="H103" s="19"/>
      <c r="I103" s="20" t="str">
        <f>IF($H103="","",$H103*Ajustes!$B$6)</f>
        <v/>
      </c>
    </row>
    <row r="104" spans="1:9" x14ac:dyDescent="0.35">
      <c r="A104" s="16"/>
      <c r="B104" s="17"/>
      <c r="C104" s="17"/>
      <c r="D104" s="17"/>
      <c r="E104" s="17"/>
      <c r="F104" s="18"/>
      <c r="G104" s="17"/>
      <c r="H104" s="19"/>
      <c r="I104" s="20" t="str">
        <f>IF($H104="","",$H104*Ajustes!$B$6)</f>
        <v/>
      </c>
    </row>
    <row r="105" spans="1:9" x14ac:dyDescent="0.35">
      <c r="A105" s="16"/>
      <c r="B105" s="17"/>
      <c r="C105" s="17"/>
      <c r="D105" s="17"/>
      <c r="E105" s="17"/>
      <c r="F105" s="18"/>
      <c r="G105" s="17"/>
      <c r="H105" s="19"/>
      <c r="I105" s="20" t="str">
        <f>IF($H105="","",$H105*Ajustes!$B$6)</f>
        <v/>
      </c>
    </row>
    <row r="106" spans="1:9" x14ac:dyDescent="0.35">
      <c r="A106" s="16"/>
      <c r="B106" s="17"/>
      <c r="C106" s="17"/>
      <c r="D106" s="17"/>
      <c r="E106" s="17"/>
      <c r="F106" s="18"/>
      <c r="G106" s="17"/>
      <c r="H106" s="19"/>
      <c r="I106" s="20" t="str">
        <f>IF($H106="","",$H106*Ajustes!$B$6)</f>
        <v/>
      </c>
    </row>
    <row r="107" spans="1:9" x14ac:dyDescent="0.35">
      <c r="A107" s="16"/>
      <c r="B107" s="17"/>
      <c r="C107" s="17"/>
      <c r="D107" s="17"/>
      <c r="E107" s="17"/>
      <c r="F107" s="18"/>
      <c r="G107" s="17"/>
      <c r="H107" s="19"/>
      <c r="I107" s="20" t="str">
        <f>IF($H107="","",$H107*Ajustes!$B$6)</f>
        <v/>
      </c>
    </row>
    <row r="108" spans="1:9" x14ac:dyDescent="0.35">
      <c r="A108" s="16"/>
      <c r="B108" s="17"/>
      <c r="C108" s="17"/>
      <c r="D108" s="17"/>
      <c r="E108" s="17"/>
      <c r="F108" s="18"/>
      <c r="G108" s="17"/>
      <c r="H108" s="19"/>
      <c r="I108" s="20" t="str">
        <f>IF($H108="","",$H108*Ajustes!$B$6)</f>
        <v/>
      </c>
    </row>
    <row r="109" spans="1:9" x14ac:dyDescent="0.35">
      <c r="A109" s="16"/>
      <c r="B109" s="17"/>
      <c r="C109" s="17"/>
      <c r="D109" s="17"/>
      <c r="E109" s="17"/>
      <c r="F109" s="18"/>
      <c r="G109" s="17"/>
      <c r="H109" s="19"/>
      <c r="I109" s="20" t="str">
        <f>IF($H109="","",$H109*Ajustes!$B$6)</f>
        <v/>
      </c>
    </row>
    <row r="110" spans="1:9" x14ac:dyDescent="0.35">
      <c r="A110" s="16"/>
      <c r="B110" s="17"/>
      <c r="C110" s="17"/>
      <c r="D110" s="17"/>
      <c r="E110" s="17"/>
      <c r="F110" s="18"/>
      <c r="G110" s="17"/>
      <c r="H110" s="19"/>
      <c r="I110" s="20" t="str">
        <f>IF($H110="","",$H110*Ajustes!$B$6)</f>
        <v/>
      </c>
    </row>
    <row r="111" spans="1:9" x14ac:dyDescent="0.35">
      <c r="A111" s="16"/>
      <c r="B111" s="17"/>
      <c r="C111" s="17"/>
      <c r="D111" s="17"/>
      <c r="E111" s="17"/>
      <c r="F111" s="18"/>
      <c r="G111" s="17"/>
      <c r="H111" s="19"/>
      <c r="I111" s="20" t="str">
        <f>IF($H111="","",$H111*Ajustes!$B$6)</f>
        <v/>
      </c>
    </row>
    <row r="112" spans="1:9" x14ac:dyDescent="0.35">
      <c r="A112" s="16"/>
      <c r="B112" s="17"/>
      <c r="C112" s="17"/>
      <c r="D112" s="17"/>
      <c r="E112" s="17"/>
      <c r="F112" s="18"/>
      <c r="G112" s="17"/>
      <c r="H112" s="19"/>
      <c r="I112" s="20" t="str">
        <f>IF($H112="","",$H112*Ajustes!$B$6)</f>
        <v/>
      </c>
    </row>
    <row r="113" spans="1:9" x14ac:dyDescent="0.35">
      <c r="A113" s="16"/>
      <c r="B113" s="17"/>
      <c r="C113" s="17"/>
      <c r="D113" s="17"/>
      <c r="E113" s="17"/>
      <c r="F113" s="18"/>
      <c r="G113" s="17"/>
      <c r="H113" s="19"/>
      <c r="I113" s="20" t="str">
        <f>IF($H113="","",$H113*Ajustes!$B$6)</f>
        <v/>
      </c>
    </row>
    <row r="114" spans="1:9" x14ac:dyDescent="0.35">
      <c r="A114" s="16"/>
      <c r="B114" s="17"/>
      <c r="C114" s="17"/>
      <c r="D114" s="17"/>
      <c r="E114" s="17"/>
      <c r="F114" s="18"/>
      <c r="G114" s="17"/>
      <c r="H114" s="19"/>
      <c r="I114" s="20" t="str">
        <f>IF($H114="","",$H114*Ajustes!$B$6)</f>
        <v/>
      </c>
    </row>
    <row r="115" spans="1:9" x14ac:dyDescent="0.35">
      <c r="A115" s="16"/>
      <c r="B115" s="17"/>
      <c r="C115" s="17"/>
      <c r="D115" s="17"/>
      <c r="E115" s="17"/>
      <c r="F115" s="18"/>
      <c r="G115" s="17"/>
      <c r="H115" s="19"/>
      <c r="I115" s="20" t="str">
        <f>IF($H115="","",$H115*Ajustes!$B$6)</f>
        <v/>
      </c>
    </row>
    <row r="116" spans="1:9" x14ac:dyDescent="0.35">
      <c r="A116" s="16"/>
      <c r="B116" s="17"/>
      <c r="C116" s="17"/>
      <c r="D116" s="17"/>
      <c r="E116" s="17"/>
      <c r="F116" s="18"/>
      <c r="G116" s="17"/>
      <c r="H116" s="19"/>
      <c r="I116" s="20" t="str">
        <f>IF($H116="","",$H116*Ajustes!$B$6)</f>
        <v/>
      </c>
    </row>
    <row r="117" spans="1:9" x14ac:dyDescent="0.35">
      <c r="A117" s="16"/>
      <c r="B117" s="17"/>
      <c r="C117" s="17"/>
      <c r="D117" s="17"/>
      <c r="E117" s="17"/>
      <c r="F117" s="18"/>
      <c r="G117" s="17"/>
      <c r="H117" s="19"/>
      <c r="I117" s="20" t="str">
        <f>IF($H117="","",$H117*Ajustes!$B$6)</f>
        <v/>
      </c>
    </row>
    <row r="118" spans="1:9" x14ac:dyDescent="0.35">
      <c r="A118" s="16"/>
      <c r="B118" s="17"/>
      <c r="C118" s="17"/>
      <c r="D118" s="17"/>
      <c r="E118" s="17"/>
      <c r="F118" s="18"/>
      <c r="G118" s="17"/>
      <c r="H118" s="19"/>
      <c r="I118" s="20" t="str">
        <f>IF($H118="","",$H118*Ajustes!$B$6)</f>
        <v/>
      </c>
    </row>
    <row r="119" spans="1:9" x14ac:dyDescent="0.35">
      <c r="A119" s="16"/>
      <c r="B119" s="17"/>
      <c r="C119" s="17"/>
      <c r="D119" s="17"/>
      <c r="E119" s="17"/>
      <c r="F119" s="18"/>
      <c r="G119" s="17"/>
      <c r="H119" s="19"/>
      <c r="I119" s="20" t="str">
        <f>IF($H119="","",$H119*Ajustes!$B$6)</f>
        <v/>
      </c>
    </row>
    <row r="120" spans="1:9" x14ac:dyDescent="0.35">
      <c r="A120" s="16"/>
      <c r="B120" s="17"/>
      <c r="C120" s="17"/>
      <c r="D120" s="17"/>
      <c r="E120" s="17"/>
      <c r="F120" s="18"/>
      <c r="G120" s="17"/>
      <c r="H120" s="19"/>
      <c r="I120" s="20" t="str">
        <f>IF($H120="","",$H120*Ajustes!$B$6)</f>
        <v/>
      </c>
    </row>
    <row r="121" spans="1:9" x14ac:dyDescent="0.35">
      <c r="A121" s="16"/>
      <c r="B121" s="17"/>
      <c r="C121" s="17"/>
      <c r="D121" s="17"/>
      <c r="E121" s="17"/>
      <c r="F121" s="18"/>
      <c r="G121" s="17"/>
      <c r="H121" s="19"/>
      <c r="I121" s="20" t="str">
        <f>IF($H121="","",$H121*Ajustes!$B$6)</f>
        <v/>
      </c>
    </row>
    <row r="122" spans="1:9" x14ac:dyDescent="0.35">
      <c r="A122" s="16"/>
      <c r="B122" s="17"/>
      <c r="C122" s="17"/>
      <c r="D122" s="17"/>
      <c r="E122" s="17"/>
      <c r="F122" s="18"/>
      <c r="G122" s="17"/>
      <c r="H122" s="19"/>
      <c r="I122" s="20" t="str">
        <f>IF($H122="","",$H122*Ajustes!$B$6)</f>
        <v/>
      </c>
    </row>
    <row r="123" spans="1:9" x14ac:dyDescent="0.35">
      <c r="A123" s="16"/>
      <c r="B123" s="17"/>
      <c r="C123" s="17"/>
      <c r="D123" s="17"/>
      <c r="E123" s="17"/>
      <c r="F123" s="18"/>
      <c r="G123" s="17"/>
      <c r="H123" s="19"/>
      <c r="I123" s="20" t="str">
        <f>IF($H123="","",$H123*Ajustes!$B$6)</f>
        <v/>
      </c>
    </row>
    <row r="124" spans="1:9" x14ac:dyDescent="0.35">
      <c r="A124" s="16"/>
      <c r="B124" s="17"/>
      <c r="C124" s="17"/>
      <c r="D124" s="17"/>
      <c r="E124" s="17"/>
      <c r="F124" s="18"/>
      <c r="G124" s="17"/>
      <c r="H124" s="19"/>
      <c r="I124" s="20" t="str">
        <f>IF($H124="","",$H124*Ajustes!$B$6)</f>
        <v/>
      </c>
    </row>
    <row r="125" spans="1:9" x14ac:dyDescent="0.35">
      <c r="A125" s="16"/>
      <c r="B125" s="17"/>
      <c r="C125" s="17"/>
      <c r="D125" s="17"/>
      <c r="E125" s="17"/>
      <c r="F125" s="18"/>
      <c r="G125" s="17"/>
      <c r="H125" s="19"/>
      <c r="I125" s="20" t="str">
        <f>IF($H125="","",$H125*Ajustes!$B$6)</f>
        <v/>
      </c>
    </row>
    <row r="126" spans="1:9" x14ac:dyDescent="0.35">
      <c r="A126" s="16"/>
      <c r="B126" s="17"/>
      <c r="C126" s="17"/>
      <c r="D126" s="17"/>
      <c r="E126" s="17"/>
      <c r="F126" s="18"/>
      <c r="G126" s="17"/>
      <c r="H126" s="19"/>
      <c r="I126" s="20" t="str">
        <f>IF($H126="","",$H126*Ajustes!$B$6)</f>
        <v/>
      </c>
    </row>
    <row r="127" spans="1:9" x14ac:dyDescent="0.35">
      <c r="A127" s="16"/>
      <c r="B127" s="17"/>
      <c r="C127" s="17"/>
      <c r="D127" s="17"/>
      <c r="E127" s="17"/>
      <c r="F127" s="18"/>
      <c r="G127" s="17"/>
      <c r="H127" s="19"/>
      <c r="I127" s="20" t="str">
        <f>IF($H127="","",$H127*Ajustes!$B$6)</f>
        <v/>
      </c>
    </row>
    <row r="128" spans="1:9" x14ac:dyDescent="0.35">
      <c r="A128" s="16"/>
      <c r="B128" s="17"/>
      <c r="C128" s="17"/>
      <c r="D128" s="17"/>
      <c r="E128" s="17"/>
      <c r="F128" s="18"/>
      <c r="G128" s="17"/>
      <c r="H128" s="19"/>
      <c r="I128" s="20" t="str">
        <f>IF($H128="","",$H128*Ajustes!$B$6)</f>
        <v/>
      </c>
    </row>
    <row r="129" spans="1:9" x14ac:dyDescent="0.35">
      <c r="A129" s="16"/>
      <c r="B129" s="17"/>
      <c r="C129" s="17"/>
      <c r="D129" s="17"/>
      <c r="E129" s="17"/>
      <c r="F129" s="18"/>
      <c r="G129" s="17"/>
      <c r="H129" s="19"/>
      <c r="I129" s="20" t="str">
        <f>IF($H129="","",$H129*Ajustes!$B$6)</f>
        <v/>
      </c>
    </row>
    <row r="130" spans="1:9" x14ac:dyDescent="0.35">
      <c r="A130" s="16"/>
      <c r="B130" s="17"/>
      <c r="C130" s="17"/>
      <c r="D130" s="17"/>
      <c r="E130" s="17"/>
      <c r="F130" s="18"/>
      <c r="G130" s="17"/>
      <c r="H130" s="19"/>
      <c r="I130" s="20" t="str">
        <f>IF($H130="","",$H130*Ajustes!$B$6)</f>
        <v/>
      </c>
    </row>
    <row r="131" spans="1:9" x14ac:dyDescent="0.35">
      <c r="A131" s="16"/>
      <c r="B131" s="17"/>
      <c r="C131" s="17"/>
      <c r="D131" s="17"/>
      <c r="E131" s="17"/>
      <c r="F131" s="18"/>
      <c r="G131" s="17"/>
      <c r="H131" s="19"/>
      <c r="I131" s="20" t="str">
        <f>IF($H131="","",$H131*Ajustes!$B$6)</f>
        <v/>
      </c>
    </row>
    <row r="132" spans="1:9" x14ac:dyDescent="0.35">
      <c r="A132" s="16"/>
      <c r="B132" s="17"/>
      <c r="C132" s="17"/>
      <c r="D132" s="17"/>
      <c r="E132" s="17"/>
      <c r="F132" s="18"/>
      <c r="G132" s="17"/>
      <c r="H132" s="19"/>
      <c r="I132" s="20" t="str">
        <f>IF($H132="","",$H132*Ajustes!$B$6)</f>
        <v/>
      </c>
    </row>
    <row r="133" spans="1:9" x14ac:dyDescent="0.35">
      <c r="A133" s="16"/>
      <c r="B133" s="17"/>
      <c r="C133" s="17"/>
      <c r="D133" s="17"/>
      <c r="E133" s="17"/>
      <c r="F133" s="18"/>
      <c r="G133" s="17"/>
      <c r="H133" s="19"/>
      <c r="I133" s="20" t="str">
        <f>IF($H133="","",$H133*Ajustes!$B$6)</f>
        <v/>
      </c>
    </row>
    <row r="134" spans="1:9" x14ac:dyDescent="0.35">
      <c r="A134" s="16"/>
      <c r="B134" s="17"/>
      <c r="C134" s="17"/>
      <c r="D134" s="17"/>
      <c r="E134" s="17"/>
      <c r="F134" s="18"/>
      <c r="G134" s="17"/>
      <c r="H134" s="19"/>
      <c r="I134" s="20" t="str">
        <f>IF($H134="","",$H134*Ajustes!$B$6)</f>
        <v/>
      </c>
    </row>
    <row r="135" spans="1:9" x14ac:dyDescent="0.35">
      <c r="A135" s="16"/>
      <c r="B135" s="17"/>
      <c r="C135" s="17"/>
      <c r="D135" s="17"/>
      <c r="E135" s="17"/>
      <c r="F135" s="18"/>
      <c r="G135" s="17"/>
      <c r="H135" s="19"/>
      <c r="I135" s="20" t="str">
        <f>IF($H135="","",$H135*Ajustes!$B$6)</f>
        <v/>
      </c>
    </row>
    <row r="136" spans="1:9" x14ac:dyDescent="0.35">
      <c r="A136" s="16"/>
      <c r="B136" s="17"/>
      <c r="C136" s="17"/>
      <c r="D136" s="17"/>
      <c r="E136" s="17"/>
      <c r="F136" s="18"/>
      <c r="G136" s="17"/>
      <c r="H136" s="19"/>
      <c r="I136" s="20" t="str">
        <f>IF($H136="","",$H136*Ajustes!$B$6)</f>
        <v/>
      </c>
    </row>
    <row r="137" spans="1:9" x14ac:dyDescent="0.35">
      <c r="A137" s="16"/>
      <c r="B137" s="17"/>
      <c r="C137" s="17"/>
      <c r="D137" s="17"/>
      <c r="E137" s="17"/>
      <c r="F137" s="18"/>
      <c r="G137" s="17"/>
      <c r="H137" s="19"/>
      <c r="I137" s="20" t="str">
        <f>IF($H137="","",$H137*Ajustes!$B$6)</f>
        <v/>
      </c>
    </row>
    <row r="138" spans="1:9" x14ac:dyDescent="0.35">
      <c r="A138" s="16"/>
      <c r="B138" s="17"/>
      <c r="C138" s="17"/>
      <c r="D138" s="17"/>
      <c r="E138" s="17"/>
      <c r="F138" s="18"/>
      <c r="G138" s="17"/>
      <c r="H138" s="19"/>
      <c r="I138" s="20" t="str">
        <f>IF($H138="","",$H138*Ajustes!$B$6)</f>
        <v/>
      </c>
    </row>
    <row r="139" spans="1:9" x14ac:dyDescent="0.35">
      <c r="A139" s="16"/>
      <c r="B139" s="17"/>
      <c r="C139" s="17"/>
      <c r="D139" s="17"/>
      <c r="E139" s="17"/>
      <c r="F139" s="18"/>
      <c r="G139" s="17"/>
      <c r="H139" s="19"/>
      <c r="I139" s="20" t="str">
        <f>IF($H139="","",$H139*Ajustes!$B$6)</f>
        <v/>
      </c>
    </row>
    <row r="140" spans="1:9" x14ac:dyDescent="0.35">
      <c r="A140" s="16"/>
      <c r="B140" s="17"/>
      <c r="C140" s="17"/>
      <c r="D140" s="17"/>
      <c r="E140" s="17"/>
      <c r="F140" s="18"/>
      <c r="G140" s="17"/>
      <c r="H140" s="19"/>
      <c r="I140" s="20" t="str">
        <f>IF($H140="","",$H140*Ajustes!$B$6)</f>
        <v/>
      </c>
    </row>
    <row r="141" spans="1:9" x14ac:dyDescent="0.35">
      <c r="A141" s="16"/>
      <c r="B141" s="17"/>
      <c r="C141" s="17"/>
      <c r="D141" s="17"/>
      <c r="E141" s="17"/>
      <c r="F141" s="18"/>
      <c r="G141" s="17"/>
      <c r="H141" s="19"/>
      <c r="I141" s="20" t="str">
        <f>IF($H141="","",$H141*Ajustes!$B$6)</f>
        <v/>
      </c>
    </row>
    <row r="142" spans="1:9" x14ac:dyDescent="0.35">
      <c r="A142" s="16"/>
      <c r="B142" s="17"/>
      <c r="C142" s="17"/>
      <c r="D142" s="17"/>
      <c r="E142" s="17"/>
      <c r="F142" s="18"/>
      <c r="G142" s="17"/>
      <c r="H142" s="19"/>
      <c r="I142" s="20" t="str">
        <f>IF($H142="","",$H142*Ajustes!$B$6)</f>
        <v/>
      </c>
    </row>
    <row r="143" spans="1:9" x14ac:dyDescent="0.35">
      <c r="A143" s="16"/>
      <c r="B143" s="17"/>
      <c r="C143" s="17"/>
      <c r="D143" s="17"/>
      <c r="E143" s="17"/>
      <c r="F143" s="18"/>
      <c r="G143" s="17"/>
      <c r="H143" s="19"/>
      <c r="I143" s="20" t="str">
        <f>IF($H143="","",$H143*Ajustes!$B$6)</f>
        <v/>
      </c>
    </row>
    <row r="144" spans="1:9" x14ac:dyDescent="0.35">
      <c r="A144" s="16"/>
      <c r="B144" s="17"/>
      <c r="C144" s="17"/>
      <c r="D144" s="17"/>
      <c r="E144" s="17"/>
      <c r="F144" s="18"/>
      <c r="G144" s="17"/>
      <c r="H144" s="19"/>
      <c r="I144" s="20" t="str">
        <f>IF($H144="","",$H144*Ajustes!$B$6)</f>
        <v/>
      </c>
    </row>
    <row r="145" spans="1:9" x14ac:dyDescent="0.35">
      <c r="A145" s="16"/>
      <c r="B145" s="17"/>
      <c r="C145" s="17"/>
      <c r="D145" s="17"/>
      <c r="E145" s="17"/>
      <c r="F145" s="18"/>
      <c r="G145" s="17"/>
      <c r="H145" s="19"/>
      <c r="I145" s="20" t="str">
        <f>IF($H145="","",$H145*Ajustes!$B$6)</f>
        <v/>
      </c>
    </row>
    <row r="146" spans="1:9" x14ac:dyDescent="0.35">
      <c r="A146" s="16"/>
      <c r="B146" s="17"/>
      <c r="C146" s="17"/>
      <c r="D146" s="17"/>
      <c r="E146" s="17"/>
      <c r="F146" s="18"/>
      <c r="G146" s="17"/>
      <c r="H146" s="19"/>
      <c r="I146" s="20" t="str">
        <f>IF($H146="","",$H146*Ajustes!$B$6)</f>
        <v/>
      </c>
    </row>
    <row r="147" spans="1:9" x14ac:dyDescent="0.35">
      <c r="A147" s="16"/>
      <c r="B147" s="17"/>
      <c r="C147" s="17"/>
      <c r="D147" s="17"/>
      <c r="E147" s="17"/>
      <c r="F147" s="18"/>
      <c r="G147" s="17"/>
      <c r="H147" s="19"/>
      <c r="I147" s="20" t="str">
        <f>IF($H147="","",$H147*Ajustes!$B$6)</f>
        <v/>
      </c>
    </row>
    <row r="148" spans="1:9" x14ac:dyDescent="0.35">
      <c r="A148" s="16"/>
      <c r="B148" s="17"/>
      <c r="C148" s="17"/>
      <c r="D148" s="17"/>
      <c r="E148" s="17"/>
      <c r="F148" s="18"/>
      <c r="G148" s="17"/>
      <c r="H148" s="19"/>
      <c r="I148" s="20" t="str">
        <f>IF($H148="","",$H148*Ajustes!$B$6)</f>
        <v/>
      </c>
    </row>
    <row r="149" spans="1:9" x14ac:dyDescent="0.35">
      <c r="A149" s="16"/>
      <c r="B149" s="17"/>
      <c r="C149" s="17"/>
      <c r="D149" s="17"/>
      <c r="E149" s="17"/>
      <c r="F149" s="18"/>
      <c r="G149" s="17"/>
      <c r="H149" s="19"/>
      <c r="I149" s="20" t="str">
        <f>IF($H149="","",$H149*Ajustes!$B$6)</f>
        <v/>
      </c>
    </row>
    <row r="150" spans="1:9" x14ac:dyDescent="0.35">
      <c r="A150" s="16"/>
      <c r="B150" s="17"/>
      <c r="C150" s="17"/>
      <c r="D150" s="17"/>
      <c r="E150" s="17"/>
      <c r="F150" s="18"/>
      <c r="G150" s="17"/>
      <c r="H150" s="19"/>
      <c r="I150" s="20" t="str">
        <f>IF($H150="","",$H150*Ajustes!$B$6)</f>
        <v/>
      </c>
    </row>
    <row r="151" spans="1:9" x14ac:dyDescent="0.35">
      <c r="A151" s="16"/>
      <c r="B151" s="17"/>
      <c r="C151" s="17"/>
      <c r="D151" s="17"/>
      <c r="E151" s="17"/>
      <c r="F151" s="18"/>
      <c r="G151" s="17"/>
      <c r="H151" s="19"/>
      <c r="I151" s="20" t="str">
        <f>IF($H151="","",$H151*Ajustes!$B$6)</f>
        <v/>
      </c>
    </row>
    <row r="152" spans="1:9" x14ac:dyDescent="0.35">
      <c r="A152" s="16"/>
      <c r="B152" s="17"/>
      <c r="C152" s="17"/>
      <c r="D152" s="17"/>
      <c r="E152" s="17"/>
      <c r="F152" s="18"/>
      <c r="G152" s="17"/>
      <c r="H152" s="19"/>
      <c r="I152" s="20" t="str">
        <f>IF($H152="","",$H152*Ajustes!$B$6)</f>
        <v/>
      </c>
    </row>
    <row r="153" spans="1:9" x14ac:dyDescent="0.35">
      <c r="A153" s="16"/>
      <c r="B153" s="17"/>
      <c r="C153" s="17"/>
      <c r="D153" s="17"/>
      <c r="E153" s="17"/>
      <c r="F153" s="18"/>
      <c r="G153" s="17"/>
      <c r="H153" s="19"/>
      <c r="I153" s="20" t="str">
        <f>IF($H153="","",$H153*Ajustes!$B$6)</f>
        <v/>
      </c>
    </row>
    <row r="154" spans="1:9" x14ac:dyDescent="0.35">
      <c r="A154" s="16"/>
      <c r="B154" s="17"/>
      <c r="C154" s="17"/>
      <c r="D154" s="17"/>
      <c r="E154" s="17"/>
      <c r="F154" s="18"/>
      <c r="G154" s="17"/>
      <c r="H154" s="19"/>
      <c r="I154" s="20" t="str">
        <f>IF($H154="","",$H154*Ajustes!$B$6)</f>
        <v/>
      </c>
    </row>
    <row r="155" spans="1:9" x14ac:dyDescent="0.35">
      <c r="A155" s="16"/>
      <c r="B155" s="17"/>
      <c r="C155" s="17"/>
      <c r="D155" s="17"/>
      <c r="E155" s="17"/>
      <c r="F155" s="18"/>
      <c r="G155" s="17"/>
      <c r="H155" s="19"/>
      <c r="I155" s="20" t="str">
        <f>IF($H155="","",$H155*Ajustes!$B$6)</f>
        <v/>
      </c>
    </row>
    <row r="156" spans="1:9" x14ac:dyDescent="0.35">
      <c r="A156" s="16"/>
      <c r="B156" s="17"/>
      <c r="C156" s="17"/>
      <c r="D156" s="17"/>
      <c r="E156" s="17"/>
      <c r="F156" s="18"/>
      <c r="G156" s="17"/>
      <c r="H156" s="19"/>
      <c r="I156" s="20" t="str">
        <f>IF($H156="","",$H156*Ajustes!$B$6)</f>
        <v/>
      </c>
    </row>
    <row r="157" spans="1:9" x14ac:dyDescent="0.35">
      <c r="A157" s="16"/>
      <c r="B157" s="17"/>
      <c r="C157" s="17"/>
      <c r="D157" s="17"/>
      <c r="E157" s="17"/>
      <c r="F157" s="18"/>
      <c r="G157" s="17"/>
      <c r="H157" s="19"/>
      <c r="I157" s="20" t="str">
        <f>IF($H157="","",$H157*Ajustes!$B$6)</f>
        <v/>
      </c>
    </row>
    <row r="158" spans="1:9" x14ac:dyDescent="0.35">
      <c r="A158" s="16"/>
      <c r="B158" s="17"/>
      <c r="C158" s="17"/>
      <c r="D158" s="17"/>
      <c r="E158" s="17"/>
      <c r="F158" s="18"/>
      <c r="G158" s="17"/>
      <c r="H158" s="19"/>
      <c r="I158" s="20" t="str">
        <f>IF($H158="","",$H158*Ajustes!$B$6)</f>
        <v/>
      </c>
    </row>
    <row r="159" spans="1:9" x14ac:dyDescent="0.35">
      <c r="A159" s="16"/>
      <c r="B159" s="17"/>
      <c r="C159" s="17"/>
      <c r="D159" s="17"/>
      <c r="E159" s="17"/>
      <c r="F159" s="18"/>
      <c r="G159" s="17"/>
      <c r="H159" s="19"/>
      <c r="I159" s="20" t="str">
        <f>IF($H159="","",$H159*Ajustes!$B$6)</f>
        <v/>
      </c>
    </row>
    <row r="160" spans="1:9" x14ac:dyDescent="0.35">
      <c r="A160" s="16"/>
      <c r="B160" s="17"/>
      <c r="C160" s="17"/>
      <c r="D160" s="17"/>
      <c r="E160" s="17"/>
      <c r="F160" s="18"/>
      <c r="G160" s="17"/>
      <c r="H160" s="19"/>
      <c r="I160" s="20" t="str">
        <f>IF($H160="","",$H160*Ajustes!$B$6)</f>
        <v/>
      </c>
    </row>
    <row r="161" spans="1:9" x14ac:dyDescent="0.35">
      <c r="A161" s="16"/>
      <c r="B161" s="17"/>
      <c r="C161" s="17"/>
      <c r="D161" s="17"/>
      <c r="E161" s="17"/>
      <c r="F161" s="18"/>
      <c r="G161" s="17"/>
      <c r="H161" s="19"/>
      <c r="I161" s="20" t="str">
        <f>IF($H161="","",$H161*Ajustes!$B$6)</f>
        <v/>
      </c>
    </row>
    <row r="162" spans="1:9" x14ac:dyDescent="0.35">
      <c r="A162" s="16"/>
      <c r="B162" s="17"/>
      <c r="C162" s="17"/>
      <c r="D162" s="17"/>
      <c r="E162" s="17"/>
      <c r="F162" s="18"/>
      <c r="G162" s="17"/>
      <c r="H162" s="19"/>
      <c r="I162" s="20" t="str">
        <f>IF($H162="","",$H162*Ajustes!$B$6)</f>
        <v/>
      </c>
    </row>
    <row r="163" spans="1:9" x14ac:dyDescent="0.35">
      <c r="A163" s="16"/>
      <c r="B163" s="17"/>
      <c r="C163" s="17"/>
      <c r="D163" s="17"/>
      <c r="E163" s="17"/>
      <c r="F163" s="18"/>
      <c r="G163" s="17"/>
      <c r="H163" s="19"/>
      <c r="I163" s="20" t="str">
        <f>IF($H163="","",$H163*Ajustes!$B$6)</f>
        <v/>
      </c>
    </row>
    <row r="164" spans="1:9" x14ac:dyDescent="0.35">
      <c r="A164" s="16"/>
      <c r="B164" s="17"/>
      <c r="C164" s="17"/>
      <c r="D164" s="17"/>
      <c r="E164" s="17"/>
      <c r="F164" s="18"/>
      <c r="G164" s="17"/>
      <c r="H164" s="19"/>
      <c r="I164" s="20" t="str">
        <f>IF($H164="","",$H164*Ajustes!$B$6)</f>
        <v/>
      </c>
    </row>
    <row r="165" spans="1:9" x14ac:dyDescent="0.35">
      <c r="A165" s="16"/>
      <c r="B165" s="17"/>
      <c r="C165" s="17"/>
      <c r="D165" s="17"/>
      <c r="E165" s="17"/>
      <c r="F165" s="18"/>
      <c r="G165" s="17"/>
      <c r="H165" s="19"/>
      <c r="I165" s="20" t="str">
        <f>IF($H165="","",$H165*Ajustes!$B$6)</f>
        <v/>
      </c>
    </row>
    <row r="166" spans="1:9" x14ac:dyDescent="0.35">
      <c r="A166" s="16"/>
      <c r="B166" s="17"/>
      <c r="C166" s="17"/>
      <c r="D166" s="17"/>
      <c r="E166" s="17"/>
      <c r="F166" s="18"/>
      <c r="G166" s="17"/>
      <c r="H166" s="19"/>
      <c r="I166" s="20" t="str">
        <f>IF($H166="","",$H166*Ajustes!$B$6)</f>
        <v/>
      </c>
    </row>
    <row r="167" spans="1:9" x14ac:dyDescent="0.35">
      <c r="A167" s="16"/>
      <c r="B167" s="17"/>
      <c r="C167" s="17"/>
      <c r="D167" s="17"/>
      <c r="E167" s="17"/>
      <c r="F167" s="18"/>
      <c r="G167" s="17"/>
      <c r="H167" s="19"/>
      <c r="I167" s="20" t="str">
        <f>IF($H167="","",$H167*Ajustes!$B$6)</f>
        <v/>
      </c>
    </row>
    <row r="168" spans="1:9" x14ac:dyDescent="0.35">
      <c r="A168" s="16"/>
      <c r="B168" s="17"/>
      <c r="C168" s="17"/>
      <c r="D168" s="17"/>
      <c r="E168" s="17"/>
      <c r="F168" s="18"/>
      <c r="G168" s="17"/>
      <c r="H168" s="19"/>
      <c r="I168" s="20" t="str">
        <f>IF($H168="","",$H168*Ajustes!$B$6)</f>
        <v/>
      </c>
    </row>
    <row r="169" spans="1:9" x14ac:dyDescent="0.35">
      <c r="A169" s="16"/>
      <c r="B169" s="17"/>
      <c r="C169" s="17"/>
      <c r="D169" s="17"/>
      <c r="E169" s="17"/>
      <c r="F169" s="18"/>
      <c r="G169" s="17"/>
      <c r="H169" s="19"/>
      <c r="I169" s="20" t="str">
        <f>IF($H169="","",$H169*Ajustes!$B$6)</f>
        <v/>
      </c>
    </row>
    <row r="170" spans="1:9" x14ac:dyDescent="0.35">
      <c r="A170" s="16"/>
      <c r="B170" s="17"/>
      <c r="C170" s="17"/>
      <c r="D170" s="17"/>
      <c r="E170" s="17"/>
      <c r="F170" s="18"/>
      <c r="G170" s="17"/>
      <c r="H170" s="19"/>
      <c r="I170" s="20" t="str">
        <f>IF($H170="","",$H170*Ajustes!$B$6)</f>
        <v/>
      </c>
    </row>
    <row r="171" spans="1:9" x14ac:dyDescent="0.35">
      <c r="A171" s="16"/>
      <c r="B171" s="17"/>
      <c r="C171" s="17"/>
      <c r="D171" s="17"/>
      <c r="E171" s="17"/>
      <c r="F171" s="18"/>
      <c r="G171" s="17"/>
      <c r="H171" s="19"/>
      <c r="I171" s="20" t="str">
        <f>IF($H171="","",$H171*Ajustes!$B$6)</f>
        <v/>
      </c>
    </row>
    <row r="172" spans="1:9" x14ac:dyDescent="0.35">
      <c r="A172" s="16"/>
      <c r="B172" s="17"/>
      <c r="C172" s="17"/>
      <c r="D172" s="17"/>
      <c r="E172" s="17"/>
      <c r="F172" s="18"/>
      <c r="G172" s="17"/>
      <c r="H172" s="19"/>
      <c r="I172" s="20" t="str">
        <f>IF($H172="","",$H172*Ajustes!$B$6)</f>
        <v/>
      </c>
    </row>
    <row r="173" spans="1:9" x14ac:dyDescent="0.35">
      <c r="A173" s="16"/>
      <c r="B173" s="17"/>
      <c r="C173" s="17"/>
      <c r="D173" s="17"/>
      <c r="E173" s="17"/>
      <c r="F173" s="18"/>
      <c r="G173" s="17"/>
      <c r="H173" s="19"/>
      <c r="I173" s="20" t="str">
        <f>IF($H173="","",$H173*Ajustes!$B$6)</f>
        <v/>
      </c>
    </row>
    <row r="174" spans="1:9" x14ac:dyDescent="0.35">
      <c r="A174" s="16"/>
      <c r="B174" s="17"/>
      <c r="C174" s="17"/>
      <c r="D174" s="17"/>
      <c r="E174" s="17"/>
      <c r="F174" s="18"/>
      <c r="G174" s="17"/>
      <c r="H174" s="19"/>
      <c r="I174" s="20" t="str">
        <f>IF($H174="","",$H174*Ajustes!$B$6)</f>
        <v/>
      </c>
    </row>
    <row r="175" spans="1:9" x14ac:dyDescent="0.35">
      <c r="A175" s="16"/>
      <c r="B175" s="17"/>
      <c r="C175" s="17"/>
      <c r="D175" s="17"/>
      <c r="E175" s="17"/>
      <c r="F175" s="18"/>
      <c r="G175" s="17"/>
      <c r="H175" s="19"/>
      <c r="I175" s="20" t="str">
        <f>IF($H175="","",$H175*Ajustes!$B$6)</f>
        <v/>
      </c>
    </row>
    <row r="176" spans="1:9" x14ac:dyDescent="0.35">
      <c r="A176" s="16"/>
      <c r="B176" s="17"/>
      <c r="C176" s="17"/>
      <c r="D176" s="17"/>
      <c r="E176" s="17"/>
      <c r="F176" s="18"/>
      <c r="G176" s="17"/>
      <c r="H176" s="19"/>
      <c r="I176" s="20" t="str">
        <f>IF($H176="","",$H176*Ajustes!$B$6)</f>
        <v/>
      </c>
    </row>
    <row r="177" spans="1:9" x14ac:dyDescent="0.35">
      <c r="A177" s="16"/>
      <c r="B177" s="17"/>
      <c r="C177" s="17"/>
      <c r="D177" s="17"/>
      <c r="E177" s="17"/>
      <c r="F177" s="18"/>
      <c r="G177" s="17"/>
      <c r="H177" s="19"/>
      <c r="I177" s="20" t="str">
        <f>IF($H177="","",$H177*Ajustes!$B$6)</f>
        <v/>
      </c>
    </row>
    <row r="178" spans="1:9" x14ac:dyDescent="0.35">
      <c r="A178" s="16"/>
      <c r="B178" s="17"/>
      <c r="C178" s="17"/>
      <c r="D178" s="17"/>
      <c r="E178" s="17"/>
      <c r="F178" s="18"/>
      <c r="G178" s="17"/>
      <c r="H178" s="19"/>
      <c r="I178" s="20" t="str">
        <f>IF($H178="","",$H178*Ajustes!$B$6)</f>
        <v/>
      </c>
    </row>
    <row r="179" spans="1:9" x14ac:dyDescent="0.35">
      <c r="A179" s="16"/>
      <c r="B179" s="17"/>
      <c r="C179" s="17"/>
      <c r="D179" s="17"/>
      <c r="E179" s="17"/>
      <c r="F179" s="18"/>
      <c r="G179" s="17"/>
      <c r="H179" s="19"/>
      <c r="I179" s="20" t="str">
        <f>IF($H179="","",$H179*Ajustes!$B$6)</f>
        <v/>
      </c>
    </row>
    <row r="180" spans="1:9" x14ac:dyDescent="0.35">
      <c r="A180" s="16"/>
      <c r="B180" s="17"/>
      <c r="C180" s="17"/>
      <c r="D180" s="17"/>
      <c r="E180" s="17"/>
      <c r="F180" s="18"/>
      <c r="G180" s="17"/>
      <c r="H180" s="19"/>
      <c r="I180" s="20" t="str">
        <f>IF($H180="","",$H180*Ajustes!$B$6)</f>
        <v/>
      </c>
    </row>
    <row r="181" spans="1:9" x14ac:dyDescent="0.35">
      <c r="A181" s="16"/>
      <c r="B181" s="17"/>
      <c r="C181" s="17"/>
      <c r="D181" s="17"/>
      <c r="E181" s="17"/>
      <c r="F181" s="18"/>
      <c r="G181" s="17"/>
      <c r="H181" s="19"/>
      <c r="I181" s="20" t="str">
        <f>IF($H181="","",$H181*Ajustes!$B$6)</f>
        <v/>
      </c>
    </row>
    <row r="182" spans="1:9" x14ac:dyDescent="0.35">
      <c r="A182" s="16"/>
      <c r="B182" s="17"/>
      <c r="C182" s="17"/>
      <c r="D182" s="17"/>
      <c r="E182" s="17"/>
      <c r="F182" s="18"/>
      <c r="G182" s="17"/>
      <c r="H182" s="19"/>
      <c r="I182" s="20" t="str">
        <f>IF($H182="","",$H182*Ajustes!$B$6)</f>
        <v/>
      </c>
    </row>
    <row r="183" spans="1:9" x14ac:dyDescent="0.35">
      <c r="A183" s="16"/>
      <c r="B183" s="17"/>
      <c r="C183" s="17"/>
      <c r="D183" s="17"/>
      <c r="E183" s="17"/>
      <c r="F183" s="18"/>
      <c r="G183" s="17"/>
      <c r="H183" s="19"/>
      <c r="I183" s="20" t="str">
        <f>IF($H183="","",$H183*Ajustes!$B$6)</f>
        <v/>
      </c>
    </row>
    <row r="184" spans="1:9" x14ac:dyDescent="0.35">
      <c r="A184" s="16"/>
      <c r="B184" s="17"/>
      <c r="C184" s="17"/>
      <c r="D184" s="17"/>
      <c r="E184" s="17"/>
      <c r="F184" s="18"/>
      <c r="G184" s="17"/>
      <c r="H184" s="19"/>
      <c r="I184" s="20" t="str">
        <f>IF($H184="","",$H184*Ajustes!$B$6)</f>
        <v/>
      </c>
    </row>
    <row r="185" spans="1:9" x14ac:dyDescent="0.35">
      <c r="A185" s="16"/>
      <c r="B185" s="17"/>
      <c r="C185" s="17"/>
      <c r="D185" s="17"/>
      <c r="E185" s="17"/>
      <c r="F185" s="18"/>
      <c r="G185" s="17"/>
      <c r="H185" s="19"/>
      <c r="I185" s="20" t="str">
        <f>IF($H185="","",$H185*Ajustes!$B$6)</f>
        <v/>
      </c>
    </row>
    <row r="186" spans="1:9" x14ac:dyDescent="0.35">
      <c r="A186" s="16"/>
      <c r="B186" s="17"/>
      <c r="C186" s="17"/>
      <c r="D186" s="17"/>
      <c r="E186" s="17"/>
      <c r="F186" s="18"/>
      <c r="G186" s="17"/>
      <c r="H186" s="19"/>
      <c r="I186" s="20" t="str">
        <f>IF($H186="","",$H186*Ajustes!$B$6)</f>
        <v/>
      </c>
    </row>
    <row r="187" spans="1:9" x14ac:dyDescent="0.35">
      <c r="A187" s="16"/>
      <c r="B187" s="17"/>
      <c r="C187" s="17"/>
      <c r="D187" s="17"/>
      <c r="E187" s="17"/>
      <c r="F187" s="18"/>
      <c r="G187" s="17"/>
      <c r="H187" s="19"/>
      <c r="I187" s="20" t="str">
        <f>IF($H187="","",$H187*Ajustes!$B$6)</f>
        <v/>
      </c>
    </row>
    <row r="188" spans="1:9" x14ac:dyDescent="0.35">
      <c r="A188" s="16"/>
      <c r="B188" s="17"/>
      <c r="C188" s="17"/>
      <c r="D188" s="17"/>
      <c r="E188" s="17"/>
      <c r="F188" s="18"/>
      <c r="G188" s="17"/>
      <c r="H188" s="19"/>
      <c r="I188" s="20" t="str">
        <f>IF($H188="","",$H188*Ajustes!$B$6)</f>
        <v/>
      </c>
    </row>
    <row r="189" spans="1:9" x14ac:dyDescent="0.35">
      <c r="A189" s="16"/>
      <c r="B189" s="17"/>
      <c r="C189" s="17"/>
      <c r="D189" s="17"/>
      <c r="E189" s="17"/>
      <c r="F189" s="18"/>
      <c r="G189" s="17"/>
      <c r="H189" s="19"/>
      <c r="I189" s="20" t="str">
        <f>IF($H189="","",$H189*Ajustes!$B$6)</f>
        <v/>
      </c>
    </row>
    <row r="190" spans="1:9" x14ac:dyDescent="0.35">
      <c r="A190" s="16"/>
      <c r="B190" s="17"/>
      <c r="C190" s="17"/>
      <c r="D190" s="17"/>
      <c r="E190" s="17"/>
      <c r="F190" s="18"/>
      <c r="G190" s="17"/>
      <c r="H190" s="19"/>
      <c r="I190" s="20" t="str">
        <f>IF($H190="","",$H190*Ajustes!$B$6)</f>
        <v/>
      </c>
    </row>
    <row r="191" spans="1:9" x14ac:dyDescent="0.35">
      <c r="A191" s="16"/>
      <c r="B191" s="17"/>
      <c r="C191" s="17"/>
      <c r="D191" s="17"/>
      <c r="E191" s="17"/>
      <c r="F191" s="18"/>
      <c r="G191" s="17"/>
      <c r="H191" s="19"/>
      <c r="I191" s="20" t="str">
        <f>IF($H191="","",$H191*Ajustes!$B$6)</f>
        <v/>
      </c>
    </row>
    <row r="192" spans="1:9" x14ac:dyDescent="0.35">
      <c r="A192" s="16"/>
      <c r="B192" s="17"/>
      <c r="C192" s="17"/>
      <c r="D192" s="17"/>
      <c r="E192" s="17"/>
      <c r="F192" s="18"/>
      <c r="G192" s="17"/>
      <c r="H192" s="19"/>
      <c r="I192" s="20" t="str">
        <f>IF($H192="","",$H192*Ajustes!$B$6)</f>
        <v/>
      </c>
    </row>
    <row r="193" spans="1:9" x14ac:dyDescent="0.35">
      <c r="A193" s="16"/>
      <c r="B193" s="17"/>
      <c r="C193" s="17"/>
      <c r="D193" s="17"/>
      <c r="E193" s="17"/>
      <c r="F193" s="18"/>
      <c r="G193" s="17"/>
      <c r="H193" s="19"/>
      <c r="I193" s="20" t="str">
        <f>IF($H193="","",$H193*Ajustes!$B$6)</f>
        <v/>
      </c>
    </row>
    <row r="194" spans="1:9" x14ac:dyDescent="0.35">
      <c r="A194" s="16"/>
      <c r="B194" s="17"/>
      <c r="C194" s="17"/>
      <c r="D194" s="17"/>
      <c r="E194" s="17"/>
      <c r="F194" s="18"/>
      <c r="G194" s="17"/>
      <c r="H194" s="19"/>
      <c r="I194" s="20" t="str">
        <f>IF($H194="","",$H194*Ajustes!$B$6)</f>
        <v/>
      </c>
    </row>
    <row r="195" spans="1:9" x14ac:dyDescent="0.35">
      <c r="A195" s="16"/>
      <c r="B195" s="17"/>
      <c r="C195" s="17"/>
      <c r="D195" s="17"/>
      <c r="E195" s="17"/>
      <c r="F195" s="18"/>
      <c r="G195" s="17"/>
      <c r="H195" s="19"/>
      <c r="I195" s="20" t="str">
        <f>IF($H195="","",$H195*Ajustes!$B$6)</f>
        <v/>
      </c>
    </row>
    <row r="196" spans="1:9" x14ac:dyDescent="0.35">
      <c r="A196" s="16"/>
      <c r="B196" s="17"/>
      <c r="C196" s="17"/>
      <c r="D196" s="17"/>
      <c r="E196" s="17"/>
      <c r="F196" s="18"/>
      <c r="G196" s="17"/>
      <c r="H196" s="19"/>
      <c r="I196" s="20" t="str">
        <f>IF($H196="","",$H196*Ajustes!$B$6)</f>
        <v/>
      </c>
    </row>
    <row r="197" spans="1:9" x14ac:dyDescent="0.35">
      <c r="A197" s="16"/>
      <c r="B197" s="17"/>
      <c r="C197" s="17"/>
      <c r="D197" s="17"/>
      <c r="E197" s="17"/>
      <c r="F197" s="18"/>
      <c r="G197" s="17"/>
      <c r="H197" s="19"/>
      <c r="I197" s="20" t="str">
        <f>IF($H197="","",$H197*Ajustes!$B$6)</f>
        <v/>
      </c>
    </row>
    <row r="198" spans="1:9" x14ac:dyDescent="0.35">
      <c r="A198" s="16"/>
      <c r="B198" s="17"/>
      <c r="C198" s="17"/>
      <c r="D198" s="17"/>
      <c r="E198" s="17"/>
      <c r="F198" s="18"/>
      <c r="G198" s="17"/>
      <c r="H198" s="19"/>
      <c r="I198" s="20" t="str">
        <f>IF($H198="","",$H198*Ajustes!$B$6)</f>
        <v/>
      </c>
    </row>
    <row r="199" spans="1:9" x14ac:dyDescent="0.35">
      <c r="A199" s="16"/>
      <c r="B199" s="17"/>
      <c r="C199" s="17"/>
      <c r="D199" s="17"/>
      <c r="E199" s="17"/>
      <c r="F199" s="18"/>
      <c r="G199" s="17"/>
      <c r="H199" s="19"/>
      <c r="I199" s="20" t="str">
        <f>IF($H199="","",$H199*Ajustes!$B$6)</f>
        <v/>
      </c>
    </row>
    <row r="200" spans="1:9" x14ac:dyDescent="0.35">
      <c r="A200" s="16"/>
      <c r="B200" s="17"/>
      <c r="C200" s="17"/>
      <c r="D200" s="17"/>
      <c r="E200" s="17"/>
      <c r="F200" s="18"/>
      <c r="G200" s="17"/>
      <c r="H200" s="19"/>
      <c r="I200" s="20" t="str">
        <f>IF($H200="","",$H200*Ajustes!$B$6)</f>
        <v/>
      </c>
    </row>
    <row r="201" spans="1:9" x14ac:dyDescent="0.35">
      <c r="A201" s="16"/>
      <c r="B201" s="17"/>
      <c r="C201" s="17"/>
      <c r="D201" s="17"/>
      <c r="E201" s="17"/>
      <c r="F201" s="18"/>
      <c r="G201" s="17"/>
      <c r="H201" s="19"/>
      <c r="I201" s="20" t="str">
        <f>IF($H201="","",$H201*Ajustes!$B$6)</f>
        <v/>
      </c>
    </row>
    <row r="202" spans="1:9" x14ac:dyDescent="0.35">
      <c r="A202" s="16"/>
      <c r="B202" s="17"/>
      <c r="C202" s="17"/>
      <c r="D202" s="17"/>
      <c r="E202" s="17"/>
      <c r="F202" s="18"/>
      <c r="G202" s="17"/>
      <c r="H202" s="19"/>
      <c r="I202" s="20" t="str">
        <f>IF($H202="","",$H202*Ajustes!$B$6)</f>
        <v/>
      </c>
    </row>
    <row r="203" spans="1:9" x14ac:dyDescent="0.35">
      <c r="A203" s="16"/>
      <c r="B203" s="17"/>
      <c r="C203" s="17"/>
      <c r="D203" s="17"/>
      <c r="E203" s="17"/>
      <c r="F203" s="18"/>
      <c r="G203" s="17"/>
      <c r="H203" s="19"/>
      <c r="I203" s="20" t="str">
        <f>IF($H203="","",$H203*Ajustes!$B$6)</f>
        <v/>
      </c>
    </row>
    <row r="204" spans="1:9" x14ac:dyDescent="0.35">
      <c r="A204" s="16"/>
      <c r="B204" s="17"/>
      <c r="C204" s="17"/>
      <c r="D204" s="17"/>
      <c r="E204" s="17"/>
      <c r="F204" s="18"/>
      <c r="G204" s="17"/>
      <c r="H204" s="19"/>
      <c r="I204" s="20" t="str">
        <f>IF($H204="","",$H204*Ajustes!$B$6)</f>
        <v/>
      </c>
    </row>
    <row r="205" spans="1:9" x14ac:dyDescent="0.35">
      <c r="A205" s="16"/>
      <c r="B205" s="17"/>
      <c r="C205" s="17"/>
      <c r="D205" s="17"/>
      <c r="E205" s="17"/>
      <c r="F205" s="18"/>
      <c r="G205" s="17"/>
      <c r="H205" s="19"/>
      <c r="I205" s="20" t="str">
        <f>IF($H205="","",$H205*Ajustes!$B$6)</f>
        <v/>
      </c>
    </row>
    <row r="206" spans="1:9" x14ac:dyDescent="0.35">
      <c r="A206" s="16"/>
      <c r="B206" s="17"/>
      <c r="C206" s="17"/>
      <c r="D206" s="17"/>
      <c r="E206" s="17"/>
      <c r="F206" s="18"/>
      <c r="G206" s="17"/>
      <c r="H206" s="19"/>
      <c r="I206" s="20" t="str">
        <f>IF($H206="","",$H206*Ajustes!$B$6)</f>
        <v/>
      </c>
    </row>
    <row r="207" spans="1:9" x14ac:dyDescent="0.35">
      <c r="A207" s="16"/>
      <c r="B207" s="17"/>
      <c r="C207" s="17"/>
      <c r="D207" s="17"/>
      <c r="E207" s="17"/>
      <c r="F207" s="18"/>
      <c r="G207" s="17"/>
      <c r="H207" s="19"/>
      <c r="I207" s="20" t="str">
        <f>IF($H207="","",$H207*Ajustes!$B$6)</f>
        <v/>
      </c>
    </row>
    <row r="208" spans="1:9" x14ac:dyDescent="0.35">
      <c r="A208" s="16"/>
      <c r="B208" s="17"/>
      <c r="C208" s="17"/>
      <c r="D208" s="17"/>
      <c r="E208" s="17"/>
      <c r="F208" s="18"/>
      <c r="G208" s="17"/>
      <c r="H208" s="19"/>
      <c r="I208" s="20" t="str">
        <f>IF($H208="","",$H208*Ajustes!$B$6)</f>
        <v/>
      </c>
    </row>
    <row r="209" spans="1:9" x14ac:dyDescent="0.35">
      <c r="A209" s="16"/>
      <c r="B209" s="17"/>
      <c r="C209" s="17"/>
      <c r="D209" s="17"/>
      <c r="E209" s="17"/>
      <c r="F209" s="18"/>
      <c r="G209" s="17"/>
      <c r="H209" s="19"/>
      <c r="I209" s="20" t="str">
        <f>IF($H209="","",$H209*Ajustes!$B$6)</f>
        <v/>
      </c>
    </row>
    <row r="210" spans="1:9" x14ac:dyDescent="0.35">
      <c r="A210" s="16"/>
      <c r="B210" s="17"/>
      <c r="C210" s="17"/>
      <c r="D210" s="17"/>
      <c r="E210" s="17"/>
      <c r="F210" s="18"/>
      <c r="G210" s="17"/>
      <c r="H210" s="19"/>
      <c r="I210" s="20" t="str">
        <f>IF($H210="","",$H210*Ajustes!$B$6)</f>
        <v/>
      </c>
    </row>
    <row r="211" spans="1:9" x14ac:dyDescent="0.35">
      <c r="A211" s="16"/>
      <c r="B211" s="17"/>
      <c r="C211" s="17"/>
      <c r="D211" s="17"/>
      <c r="E211" s="17"/>
      <c r="F211" s="18"/>
      <c r="G211" s="17"/>
      <c r="H211" s="19"/>
      <c r="I211" s="20" t="str">
        <f>IF($H211="","",$H211*Ajustes!$B$6)</f>
        <v/>
      </c>
    </row>
    <row r="212" spans="1:9" x14ac:dyDescent="0.35">
      <c r="A212" s="16"/>
      <c r="B212" s="17"/>
      <c r="C212" s="17"/>
      <c r="D212" s="17"/>
      <c r="E212" s="17"/>
      <c r="F212" s="18"/>
      <c r="G212" s="17"/>
      <c r="H212" s="19"/>
      <c r="I212" s="20" t="str">
        <f>IF($H212="","",$H212*Ajustes!$B$6)</f>
        <v/>
      </c>
    </row>
    <row r="213" spans="1:9" x14ac:dyDescent="0.35">
      <c r="A213" s="16"/>
      <c r="B213" s="17"/>
      <c r="C213" s="17"/>
      <c r="D213" s="17"/>
      <c r="E213" s="17"/>
      <c r="F213" s="18"/>
      <c r="G213" s="17"/>
      <c r="H213" s="19"/>
      <c r="I213" s="20" t="str">
        <f>IF($H213="","",$H213*Ajustes!$B$6)</f>
        <v/>
      </c>
    </row>
    <row r="214" spans="1:9" x14ac:dyDescent="0.35">
      <c r="A214" s="16"/>
      <c r="B214" s="17"/>
      <c r="C214" s="17"/>
      <c r="D214" s="17"/>
      <c r="E214" s="17"/>
      <c r="F214" s="18"/>
      <c r="G214" s="17"/>
      <c r="H214" s="19"/>
      <c r="I214" s="20" t="str">
        <f>IF($H214="","",$H214*Ajustes!$B$6)</f>
        <v/>
      </c>
    </row>
    <row r="215" spans="1:9" x14ac:dyDescent="0.35">
      <c r="A215" s="16"/>
      <c r="B215" s="17"/>
      <c r="C215" s="17"/>
      <c r="D215" s="17"/>
      <c r="E215" s="17"/>
      <c r="F215" s="18"/>
      <c r="G215" s="17"/>
      <c r="H215" s="19"/>
      <c r="I215" s="20" t="str">
        <f>IF($H215="","",$H215*Ajustes!$B$6)</f>
        <v/>
      </c>
    </row>
    <row r="216" spans="1:9" x14ac:dyDescent="0.35">
      <c r="A216" s="16"/>
      <c r="B216" s="17"/>
      <c r="C216" s="17"/>
      <c r="D216" s="17"/>
      <c r="E216" s="17"/>
      <c r="F216" s="18"/>
      <c r="G216" s="17"/>
      <c r="H216" s="19"/>
      <c r="I216" s="20" t="str">
        <f>IF($H216="","",$H216*Ajustes!$B$6)</f>
        <v/>
      </c>
    </row>
    <row r="217" spans="1:9" x14ac:dyDescent="0.35">
      <c r="A217" s="16"/>
      <c r="B217" s="17"/>
      <c r="C217" s="17"/>
      <c r="D217" s="17"/>
      <c r="E217" s="17"/>
      <c r="F217" s="18"/>
      <c r="G217" s="17"/>
      <c r="H217" s="19"/>
      <c r="I217" s="20" t="str">
        <f>IF($H217="","",$H217*Ajustes!$B$6)</f>
        <v/>
      </c>
    </row>
    <row r="218" spans="1:9" x14ac:dyDescent="0.35">
      <c r="A218" s="16"/>
      <c r="B218" s="17"/>
      <c r="C218" s="17"/>
      <c r="D218" s="17"/>
      <c r="E218" s="17"/>
      <c r="F218" s="18"/>
      <c r="G218" s="17"/>
      <c r="H218" s="19"/>
      <c r="I218" s="20" t="str">
        <f>IF($H218="","",$H218*Ajustes!$B$6)</f>
        <v/>
      </c>
    </row>
    <row r="219" spans="1:9" x14ac:dyDescent="0.35">
      <c r="A219" s="16"/>
      <c r="B219" s="17"/>
      <c r="C219" s="17"/>
      <c r="D219" s="17"/>
      <c r="E219" s="17"/>
      <c r="F219" s="18"/>
      <c r="G219" s="17"/>
      <c r="H219" s="19"/>
      <c r="I219" s="20" t="str">
        <f>IF($H219="","",$H219*Ajustes!$B$6)</f>
        <v/>
      </c>
    </row>
    <row r="220" spans="1:9" x14ac:dyDescent="0.35">
      <c r="A220" s="16"/>
      <c r="B220" s="17"/>
      <c r="C220" s="17"/>
      <c r="D220" s="17"/>
      <c r="E220" s="17"/>
      <c r="F220" s="18"/>
      <c r="G220" s="17"/>
      <c r="H220" s="19"/>
      <c r="I220" s="20" t="str">
        <f>IF($H220="","",$H220*Ajustes!$B$6)</f>
        <v/>
      </c>
    </row>
    <row r="221" spans="1:9" x14ac:dyDescent="0.35">
      <c r="A221" s="16"/>
      <c r="B221" s="17"/>
      <c r="C221" s="17"/>
      <c r="D221" s="17"/>
      <c r="E221" s="17"/>
      <c r="F221" s="18"/>
      <c r="G221" s="17"/>
      <c r="H221" s="19"/>
      <c r="I221" s="20" t="str">
        <f>IF($H221="","",$H221*Ajustes!$B$6)</f>
        <v/>
      </c>
    </row>
    <row r="222" spans="1:9" x14ac:dyDescent="0.35">
      <c r="A222" s="16"/>
      <c r="B222" s="17"/>
      <c r="C222" s="17"/>
      <c r="D222" s="17"/>
      <c r="E222" s="17"/>
      <c r="F222" s="18"/>
      <c r="G222" s="17"/>
      <c r="H222" s="19"/>
      <c r="I222" s="20" t="str">
        <f>IF($H222="","",$H222*Ajustes!$B$6)</f>
        <v/>
      </c>
    </row>
    <row r="223" spans="1:9" x14ac:dyDescent="0.35">
      <c r="A223" s="16"/>
      <c r="B223" s="17"/>
      <c r="C223" s="17"/>
      <c r="D223" s="17"/>
      <c r="E223" s="17"/>
      <c r="F223" s="18"/>
      <c r="G223" s="17"/>
      <c r="H223" s="19"/>
      <c r="I223" s="20" t="str">
        <f>IF($H223="","",$H223*Ajustes!$B$6)</f>
        <v/>
      </c>
    </row>
    <row r="224" spans="1:9" x14ac:dyDescent="0.35">
      <c r="A224" s="16"/>
      <c r="B224" s="17"/>
      <c r="C224" s="17"/>
      <c r="D224" s="17"/>
      <c r="E224" s="17"/>
      <c r="F224" s="18"/>
      <c r="G224" s="17"/>
      <c r="H224" s="19"/>
      <c r="I224" s="20" t="str">
        <f>IF($H224="","",$H224*Ajustes!$B$6)</f>
        <v/>
      </c>
    </row>
    <row r="225" spans="1:9" x14ac:dyDescent="0.35">
      <c r="A225" s="16"/>
      <c r="B225" s="17"/>
      <c r="C225" s="17"/>
      <c r="D225" s="17"/>
      <c r="E225" s="17"/>
      <c r="F225" s="18"/>
      <c r="G225" s="17"/>
      <c r="H225" s="19"/>
      <c r="I225" s="20" t="str">
        <f>IF($H225="","",$H225*Ajustes!$B$6)</f>
        <v/>
      </c>
    </row>
    <row r="226" spans="1:9" x14ac:dyDescent="0.35">
      <c r="A226" s="16"/>
      <c r="B226" s="17"/>
      <c r="C226" s="17"/>
      <c r="D226" s="17"/>
      <c r="E226" s="17"/>
      <c r="F226" s="18"/>
      <c r="G226" s="17"/>
      <c r="H226" s="19"/>
      <c r="I226" s="20" t="str">
        <f>IF($H226="","",$H226*Ajustes!$B$6)</f>
        <v/>
      </c>
    </row>
    <row r="227" spans="1:9" x14ac:dyDescent="0.35">
      <c r="A227" s="16"/>
      <c r="B227" s="17"/>
      <c r="C227" s="17"/>
      <c r="D227" s="17"/>
      <c r="E227" s="17"/>
      <c r="F227" s="18"/>
      <c r="G227" s="17"/>
      <c r="H227" s="19"/>
      <c r="I227" s="20" t="str">
        <f>IF($H227="","",$H227*Ajustes!$B$6)</f>
        <v/>
      </c>
    </row>
    <row r="228" spans="1:9" x14ac:dyDescent="0.35">
      <c r="A228" s="16"/>
      <c r="B228" s="17"/>
      <c r="C228" s="17"/>
      <c r="D228" s="17"/>
      <c r="E228" s="17"/>
      <c r="F228" s="18"/>
      <c r="G228" s="17"/>
      <c r="H228" s="19"/>
      <c r="I228" s="20" t="str">
        <f>IF($H228="","",$H228*Ajustes!$B$6)</f>
        <v/>
      </c>
    </row>
    <row r="229" spans="1:9" x14ac:dyDescent="0.35">
      <c r="A229" s="16"/>
      <c r="B229" s="17"/>
      <c r="C229" s="17"/>
      <c r="D229" s="17"/>
      <c r="E229" s="17"/>
      <c r="F229" s="18"/>
      <c r="G229" s="17"/>
      <c r="H229" s="19"/>
      <c r="I229" s="20" t="str">
        <f>IF($H229="","",$H229*Ajustes!$B$6)</f>
        <v/>
      </c>
    </row>
    <row r="230" spans="1:9" x14ac:dyDescent="0.35">
      <c r="A230" s="16"/>
      <c r="B230" s="17"/>
      <c r="C230" s="17"/>
      <c r="D230" s="17"/>
      <c r="E230" s="17"/>
      <c r="F230" s="18"/>
      <c r="G230" s="17"/>
      <c r="H230" s="19"/>
      <c r="I230" s="20" t="str">
        <f>IF($H230="","",$H230*Ajustes!$B$6)</f>
        <v/>
      </c>
    </row>
    <row r="231" spans="1:9" x14ac:dyDescent="0.35">
      <c r="A231" s="16"/>
      <c r="B231" s="17"/>
      <c r="C231" s="17"/>
      <c r="D231" s="17"/>
      <c r="E231" s="17"/>
      <c r="F231" s="18"/>
      <c r="G231" s="17"/>
      <c r="H231" s="19"/>
      <c r="I231" s="20" t="str">
        <f>IF($H231="","",$H231*Ajustes!$B$6)</f>
        <v/>
      </c>
    </row>
    <row r="232" spans="1:9" x14ac:dyDescent="0.35">
      <c r="A232" s="16"/>
      <c r="B232" s="17"/>
      <c r="C232" s="17"/>
      <c r="D232" s="17"/>
      <c r="E232" s="17"/>
      <c r="F232" s="18"/>
      <c r="G232" s="17"/>
      <c r="H232" s="19"/>
      <c r="I232" s="20" t="str">
        <f>IF($H232="","",$H232*Ajustes!$B$6)</f>
        <v/>
      </c>
    </row>
    <row r="233" spans="1:9" x14ac:dyDescent="0.35">
      <c r="A233" s="16"/>
      <c r="B233" s="17"/>
      <c r="C233" s="17"/>
      <c r="D233" s="17"/>
      <c r="E233" s="17"/>
      <c r="F233" s="18"/>
      <c r="G233" s="17"/>
      <c r="H233" s="19"/>
      <c r="I233" s="20" t="str">
        <f>IF($H233="","",$H233*Ajustes!$B$6)</f>
        <v/>
      </c>
    </row>
    <row r="234" spans="1:9" x14ac:dyDescent="0.35">
      <c r="A234" s="16"/>
      <c r="B234" s="17"/>
      <c r="C234" s="17"/>
      <c r="D234" s="17"/>
      <c r="E234" s="17"/>
      <c r="F234" s="18"/>
      <c r="G234" s="17"/>
      <c r="H234" s="19"/>
      <c r="I234" s="20" t="str">
        <f>IF($H234="","",$H234*Ajustes!$B$6)</f>
        <v/>
      </c>
    </row>
    <row r="235" spans="1:9" x14ac:dyDescent="0.35">
      <c r="A235" s="16"/>
      <c r="B235" s="17"/>
      <c r="C235" s="17"/>
      <c r="D235" s="17"/>
      <c r="E235" s="17"/>
      <c r="F235" s="18"/>
      <c r="G235" s="17"/>
      <c r="H235" s="19"/>
      <c r="I235" s="20" t="str">
        <f>IF($H235="","",$H235*Ajustes!$B$6)</f>
        <v/>
      </c>
    </row>
    <row r="236" spans="1:9" x14ac:dyDescent="0.35">
      <c r="A236" s="16"/>
      <c r="B236" s="17"/>
      <c r="C236" s="17"/>
      <c r="D236" s="17"/>
      <c r="E236" s="17"/>
      <c r="F236" s="18"/>
      <c r="G236" s="17"/>
      <c r="H236" s="19"/>
      <c r="I236" s="20" t="str">
        <f>IF($H236="","",$H236*Ajustes!$B$6)</f>
        <v/>
      </c>
    </row>
    <row r="237" spans="1:9" x14ac:dyDescent="0.35">
      <c r="A237" s="16"/>
      <c r="B237" s="17"/>
      <c r="C237" s="17"/>
      <c r="D237" s="17"/>
      <c r="E237" s="17"/>
      <c r="F237" s="18"/>
      <c r="G237" s="17"/>
      <c r="H237" s="19"/>
      <c r="I237" s="20" t="str">
        <f>IF($H237="","",$H237*Ajustes!$B$6)</f>
        <v/>
      </c>
    </row>
    <row r="238" spans="1:9" x14ac:dyDescent="0.35">
      <c r="A238" s="16"/>
      <c r="B238" s="17"/>
      <c r="C238" s="17"/>
      <c r="D238" s="17"/>
      <c r="E238" s="17"/>
      <c r="F238" s="18"/>
      <c r="G238" s="17"/>
      <c r="H238" s="19"/>
      <c r="I238" s="20" t="str">
        <f>IF($H238="","",$H238*Ajustes!$B$6)</f>
        <v/>
      </c>
    </row>
    <row r="239" spans="1:9" x14ac:dyDescent="0.35">
      <c r="A239" s="16"/>
      <c r="B239" s="17"/>
      <c r="C239" s="17"/>
      <c r="D239" s="17"/>
      <c r="E239" s="17"/>
      <c r="F239" s="18"/>
      <c r="G239" s="17"/>
      <c r="H239" s="19"/>
      <c r="I239" s="20" t="str">
        <f>IF($H239="","",$H239*Ajustes!$B$6)</f>
        <v/>
      </c>
    </row>
    <row r="240" spans="1:9" x14ac:dyDescent="0.35">
      <c r="A240" s="16"/>
      <c r="B240" s="17"/>
      <c r="C240" s="17"/>
      <c r="D240" s="17"/>
      <c r="E240" s="17"/>
      <c r="F240" s="18"/>
      <c r="G240" s="17"/>
      <c r="H240" s="19"/>
      <c r="I240" s="20" t="str">
        <f>IF($H240="","",$H240*Ajustes!$B$6)</f>
        <v/>
      </c>
    </row>
    <row r="241" spans="1:9" x14ac:dyDescent="0.35">
      <c r="A241" s="16"/>
      <c r="B241" s="17"/>
      <c r="C241" s="17"/>
      <c r="D241" s="17"/>
      <c r="E241" s="17"/>
      <c r="F241" s="18"/>
      <c r="G241" s="17"/>
      <c r="H241" s="19"/>
      <c r="I241" s="20" t="str">
        <f>IF($H241="","",$H241*Ajustes!$B$6)</f>
        <v/>
      </c>
    </row>
    <row r="242" spans="1:9" x14ac:dyDescent="0.35">
      <c r="A242" s="16"/>
      <c r="B242" s="17"/>
      <c r="C242" s="17"/>
      <c r="D242" s="17"/>
      <c r="E242" s="17"/>
      <c r="F242" s="18"/>
      <c r="G242" s="17"/>
      <c r="H242" s="19"/>
      <c r="I242" s="20" t="str">
        <f>IF($H242="","",$H242*Ajustes!$B$6)</f>
        <v/>
      </c>
    </row>
    <row r="243" spans="1:9" x14ac:dyDescent="0.35">
      <c r="A243" s="16"/>
      <c r="B243" s="17"/>
      <c r="C243" s="17"/>
      <c r="D243" s="17"/>
      <c r="E243" s="17"/>
      <c r="F243" s="18"/>
      <c r="G243" s="17"/>
      <c r="H243" s="19"/>
      <c r="I243" s="20" t="str">
        <f>IF($H243="","",$H243*Ajustes!$B$6)</f>
        <v/>
      </c>
    </row>
    <row r="244" spans="1:9" x14ac:dyDescent="0.35">
      <c r="A244" s="16"/>
      <c r="B244" s="17"/>
      <c r="C244" s="17"/>
      <c r="D244" s="17"/>
      <c r="E244" s="17"/>
      <c r="F244" s="18"/>
      <c r="G244" s="17"/>
      <c r="H244" s="19"/>
      <c r="I244" s="20" t="str">
        <f>IF($H244="","",$H244*Ajustes!$B$6)</f>
        <v/>
      </c>
    </row>
    <row r="245" spans="1:9" x14ac:dyDescent="0.35">
      <c r="A245" s="16"/>
      <c r="B245" s="17"/>
      <c r="C245" s="17"/>
      <c r="D245" s="17"/>
      <c r="E245" s="17"/>
      <c r="F245" s="18"/>
      <c r="G245" s="17"/>
      <c r="H245" s="19"/>
      <c r="I245" s="20" t="str">
        <f>IF($H245="","",$H245*Ajustes!$B$6)</f>
        <v/>
      </c>
    </row>
    <row r="246" spans="1:9" x14ac:dyDescent="0.35">
      <c r="A246" s="16"/>
      <c r="B246" s="17"/>
      <c r="C246" s="17"/>
      <c r="D246" s="17"/>
      <c r="E246" s="17"/>
      <c r="F246" s="18"/>
      <c r="G246" s="17"/>
      <c r="H246" s="19"/>
      <c r="I246" s="20" t="str">
        <f>IF($H246="","",$H246*Ajustes!$B$6)</f>
        <v/>
      </c>
    </row>
    <row r="247" spans="1:9" x14ac:dyDescent="0.35">
      <c r="A247" s="16"/>
      <c r="B247" s="17"/>
      <c r="C247" s="17"/>
      <c r="D247" s="17"/>
      <c r="E247" s="17"/>
      <c r="F247" s="18"/>
      <c r="G247" s="17"/>
      <c r="H247" s="19"/>
      <c r="I247" s="20" t="str">
        <f>IF($H247="","",$H247*Ajustes!$B$6)</f>
        <v/>
      </c>
    </row>
    <row r="248" spans="1:9" x14ac:dyDescent="0.35">
      <c r="A248" s="16"/>
      <c r="B248" s="17"/>
      <c r="C248" s="17"/>
      <c r="D248" s="17"/>
      <c r="E248" s="17"/>
      <c r="F248" s="18"/>
      <c r="G248" s="17"/>
      <c r="H248" s="19"/>
      <c r="I248" s="20" t="str">
        <f>IF($H248="","",$H248*Ajustes!$B$6)</f>
        <v/>
      </c>
    </row>
    <row r="249" spans="1:9" x14ac:dyDescent="0.35">
      <c r="A249" s="16"/>
      <c r="B249" s="17"/>
      <c r="C249" s="17"/>
      <c r="D249" s="17"/>
      <c r="E249" s="17"/>
      <c r="F249" s="18"/>
      <c r="G249" s="17"/>
      <c r="H249" s="19"/>
      <c r="I249" s="20" t="str">
        <f>IF($H249="","",$H249*Ajustes!$B$6)</f>
        <v/>
      </c>
    </row>
    <row r="250" spans="1:9" x14ac:dyDescent="0.35">
      <c r="A250" s="16"/>
      <c r="B250" s="17"/>
      <c r="C250" s="17"/>
      <c r="D250" s="17"/>
      <c r="E250" s="17"/>
      <c r="F250" s="18"/>
      <c r="G250" s="17"/>
      <c r="H250" s="19"/>
      <c r="I250" s="20" t="str">
        <f>IF($H250="","",$H250*Ajustes!$B$6)</f>
        <v/>
      </c>
    </row>
    <row r="251" spans="1:9" x14ac:dyDescent="0.35">
      <c r="A251" s="16"/>
      <c r="B251" s="17"/>
      <c r="C251" s="17"/>
      <c r="D251" s="17"/>
      <c r="E251" s="17"/>
      <c r="F251" s="18"/>
      <c r="G251" s="17"/>
      <c r="H251" s="19"/>
      <c r="I251" s="20" t="str">
        <f>IF($H251="","",$H251*Ajustes!$B$6)</f>
        <v/>
      </c>
    </row>
    <row r="252" spans="1:9" x14ac:dyDescent="0.35">
      <c r="A252" s="16"/>
      <c r="B252" s="17"/>
      <c r="C252" s="17"/>
      <c r="D252" s="17"/>
      <c r="E252" s="17"/>
      <c r="F252" s="18"/>
      <c r="G252" s="17"/>
      <c r="H252" s="19"/>
      <c r="I252" s="20" t="str">
        <f>IF($H252="","",$H252*Ajustes!$B$6)</f>
        <v/>
      </c>
    </row>
    <row r="253" spans="1:9" x14ac:dyDescent="0.35">
      <c r="A253" s="16"/>
      <c r="B253" s="17"/>
      <c r="C253" s="17"/>
      <c r="D253" s="17"/>
      <c r="E253" s="17"/>
      <c r="F253" s="18"/>
      <c r="G253" s="17"/>
      <c r="H253" s="19"/>
      <c r="I253" s="20" t="str">
        <f>IF($H253="","",$H253*Ajustes!$B$6)</f>
        <v/>
      </c>
    </row>
    <row r="254" spans="1:9" x14ac:dyDescent="0.35">
      <c r="A254" s="16"/>
      <c r="B254" s="17"/>
      <c r="C254" s="17"/>
      <c r="D254" s="17"/>
      <c r="E254" s="17"/>
      <c r="F254" s="18"/>
      <c r="G254" s="17"/>
      <c r="H254" s="19"/>
      <c r="I254" s="20" t="str">
        <f>IF($H254="","",$H254*Ajustes!$B$6)</f>
        <v/>
      </c>
    </row>
    <row r="255" spans="1:9" x14ac:dyDescent="0.35">
      <c r="A255" s="16"/>
      <c r="B255" s="17"/>
      <c r="C255" s="17"/>
      <c r="D255" s="17"/>
      <c r="E255" s="17"/>
      <c r="F255" s="18"/>
      <c r="G255" s="17"/>
      <c r="H255" s="19"/>
      <c r="I255" s="20" t="str">
        <f>IF($H255="","",$H255*Ajustes!$B$6)</f>
        <v/>
      </c>
    </row>
    <row r="256" spans="1:9" x14ac:dyDescent="0.35">
      <c r="A256" s="16"/>
      <c r="B256" s="17"/>
      <c r="C256" s="17"/>
      <c r="D256" s="17"/>
      <c r="E256" s="17"/>
      <c r="F256" s="18"/>
      <c r="G256" s="17"/>
      <c r="H256" s="19"/>
      <c r="I256" s="20" t="str">
        <f>IF($H256="","",$H256*Ajustes!$B$6)</f>
        <v/>
      </c>
    </row>
    <row r="257" spans="1:9" x14ac:dyDescent="0.35">
      <c r="A257" s="16"/>
      <c r="B257" s="17"/>
      <c r="C257" s="17"/>
      <c r="D257" s="17"/>
      <c r="E257" s="17"/>
      <c r="F257" s="18"/>
      <c r="G257" s="17"/>
      <c r="H257" s="19"/>
      <c r="I257" s="20" t="str">
        <f>IF($H257="","",$H257*Ajustes!$B$6)</f>
        <v/>
      </c>
    </row>
    <row r="258" spans="1:9" x14ac:dyDescent="0.35">
      <c r="A258" s="16"/>
      <c r="B258" s="17"/>
      <c r="C258" s="17"/>
      <c r="D258" s="17"/>
      <c r="E258" s="17"/>
      <c r="F258" s="18"/>
      <c r="G258" s="17"/>
      <c r="H258" s="19"/>
      <c r="I258" s="20" t="str">
        <f>IF($H258="","",$H258*Ajustes!$B$6)</f>
        <v/>
      </c>
    </row>
    <row r="259" spans="1:9" x14ac:dyDescent="0.35">
      <c r="A259" s="16"/>
      <c r="B259" s="17"/>
      <c r="C259" s="17"/>
      <c r="D259" s="17"/>
      <c r="E259" s="17"/>
      <c r="F259" s="18"/>
      <c r="G259" s="17"/>
      <c r="H259" s="19"/>
      <c r="I259" s="20" t="str">
        <f>IF($H259="","",$H259*Ajustes!$B$6)</f>
        <v/>
      </c>
    </row>
    <row r="260" spans="1:9" x14ac:dyDescent="0.35">
      <c r="A260" s="16"/>
      <c r="B260" s="17"/>
      <c r="C260" s="17"/>
      <c r="D260" s="17"/>
      <c r="E260" s="17"/>
      <c r="F260" s="18"/>
      <c r="G260" s="17"/>
      <c r="H260" s="19"/>
      <c r="I260" s="20" t="str">
        <f>IF($H260="","",$H260*Ajustes!$B$6)</f>
        <v/>
      </c>
    </row>
    <row r="261" spans="1:9" x14ac:dyDescent="0.35">
      <c r="A261" s="16"/>
      <c r="B261" s="17"/>
      <c r="C261" s="17"/>
      <c r="D261" s="17"/>
      <c r="E261" s="17"/>
      <c r="F261" s="18"/>
      <c r="G261" s="17"/>
      <c r="H261" s="19"/>
      <c r="I261" s="20" t="str">
        <f>IF($H261="","",$H261*Ajustes!$B$6)</f>
        <v/>
      </c>
    </row>
    <row r="262" spans="1:9" x14ac:dyDescent="0.35">
      <c r="A262" s="16"/>
      <c r="B262" s="17"/>
      <c r="C262" s="17"/>
      <c r="D262" s="17"/>
      <c r="E262" s="17"/>
      <c r="F262" s="18"/>
      <c r="G262" s="17"/>
      <c r="H262" s="19"/>
      <c r="I262" s="20" t="str">
        <f>IF($H262="","",$H262*Ajustes!$B$6)</f>
        <v/>
      </c>
    </row>
    <row r="263" spans="1:9" x14ac:dyDescent="0.35">
      <c r="A263" s="16"/>
      <c r="B263" s="17"/>
      <c r="C263" s="17"/>
      <c r="D263" s="17"/>
      <c r="E263" s="17"/>
      <c r="F263" s="18"/>
      <c r="G263" s="17"/>
      <c r="H263" s="19"/>
      <c r="I263" s="20" t="str">
        <f>IF($H263="","",$H263*Ajustes!$B$6)</f>
        <v/>
      </c>
    </row>
    <row r="264" spans="1:9" x14ac:dyDescent="0.35">
      <c r="A264" s="16"/>
      <c r="B264" s="17"/>
      <c r="C264" s="17"/>
      <c r="D264" s="17"/>
      <c r="E264" s="17"/>
      <c r="F264" s="18"/>
      <c r="G264" s="17"/>
      <c r="H264" s="19"/>
      <c r="I264" s="20" t="str">
        <f>IF($H264="","",$H264*Ajustes!$B$6)</f>
        <v/>
      </c>
    </row>
    <row r="265" spans="1:9" x14ac:dyDescent="0.35">
      <c r="A265" s="16"/>
      <c r="B265" s="17"/>
      <c r="C265" s="17"/>
      <c r="D265" s="17"/>
      <c r="E265" s="17"/>
      <c r="F265" s="18"/>
      <c r="G265" s="17"/>
      <c r="H265" s="19"/>
      <c r="I265" s="20" t="str">
        <f>IF($H265="","",$H265*Ajustes!$B$6)</f>
        <v/>
      </c>
    </row>
    <row r="266" spans="1:9" x14ac:dyDescent="0.35">
      <c r="A266" s="16"/>
      <c r="B266" s="17"/>
      <c r="C266" s="17"/>
      <c r="D266" s="17"/>
      <c r="E266" s="17"/>
      <c r="F266" s="18"/>
      <c r="G266" s="17"/>
      <c r="H266" s="19"/>
      <c r="I266" s="20" t="str">
        <f>IF($H266="","",$H266*Ajustes!$B$6)</f>
        <v/>
      </c>
    </row>
    <row r="267" spans="1:9" x14ac:dyDescent="0.35">
      <c r="A267" s="16"/>
      <c r="B267" s="17"/>
      <c r="C267" s="17"/>
      <c r="D267" s="17"/>
      <c r="E267" s="17"/>
      <c r="F267" s="18"/>
      <c r="G267" s="17"/>
      <c r="H267" s="19"/>
      <c r="I267" s="20" t="str">
        <f>IF($H267="","",$H267*Ajustes!$B$6)</f>
        <v/>
      </c>
    </row>
    <row r="268" spans="1:9" x14ac:dyDescent="0.35">
      <c r="A268" s="16"/>
      <c r="B268" s="17"/>
      <c r="C268" s="17"/>
      <c r="D268" s="17"/>
      <c r="E268" s="17"/>
      <c r="F268" s="18"/>
      <c r="G268" s="17"/>
      <c r="H268" s="19"/>
      <c r="I268" s="20" t="str">
        <f>IF($H268="","",$H268*Ajustes!$B$6)</f>
        <v/>
      </c>
    </row>
    <row r="269" spans="1:9" x14ac:dyDescent="0.35">
      <c r="A269" s="16"/>
      <c r="B269" s="17"/>
      <c r="C269" s="17"/>
      <c r="D269" s="17"/>
      <c r="E269" s="17"/>
      <c r="F269" s="18"/>
      <c r="G269" s="17"/>
      <c r="H269" s="19"/>
      <c r="I269" s="20" t="str">
        <f>IF($H269="","",$H269*Ajustes!$B$6)</f>
        <v/>
      </c>
    </row>
    <row r="270" spans="1:9" x14ac:dyDescent="0.35">
      <c r="A270" s="16"/>
      <c r="B270" s="17"/>
      <c r="C270" s="17"/>
      <c r="D270" s="17"/>
      <c r="E270" s="17"/>
      <c r="F270" s="18"/>
      <c r="G270" s="17"/>
      <c r="H270" s="19"/>
      <c r="I270" s="20" t="str">
        <f>IF($H270="","",$H270*Ajustes!$B$6)</f>
        <v/>
      </c>
    </row>
    <row r="271" spans="1:9" x14ac:dyDescent="0.35">
      <c r="A271" s="16"/>
      <c r="B271" s="17"/>
      <c r="C271" s="17"/>
      <c r="D271" s="17"/>
      <c r="E271" s="17"/>
      <c r="F271" s="18"/>
      <c r="G271" s="17"/>
      <c r="H271" s="19"/>
      <c r="I271" s="20" t="str">
        <f>IF($H271="","",$H271*Ajustes!$B$6)</f>
        <v/>
      </c>
    </row>
    <row r="272" spans="1:9" x14ac:dyDescent="0.35">
      <c r="A272" s="16"/>
      <c r="B272" s="17"/>
      <c r="C272" s="17"/>
      <c r="D272" s="17"/>
      <c r="E272" s="17"/>
      <c r="F272" s="18"/>
      <c r="G272" s="17"/>
      <c r="H272" s="19"/>
      <c r="I272" s="20" t="str">
        <f>IF($H272="","",$H272*Ajustes!$B$6)</f>
        <v/>
      </c>
    </row>
    <row r="273" spans="1:9" x14ac:dyDescent="0.35">
      <c r="A273" s="16"/>
      <c r="B273" s="17"/>
      <c r="C273" s="17"/>
      <c r="D273" s="17"/>
      <c r="E273" s="17"/>
      <c r="F273" s="18"/>
      <c r="G273" s="17"/>
      <c r="H273" s="19"/>
      <c r="I273" s="20" t="str">
        <f>IF($H273="","",$H273*Ajustes!$B$6)</f>
        <v/>
      </c>
    </row>
    <row r="274" spans="1:9" x14ac:dyDescent="0.35">
      <c r="A274" s="16"/>
      <c r="B274" s="17"/>
      <c r="C274" s="17"/>
      <c r="D274" s="17"/>
      <c r="E274" s="17"/>
      <c r="F274" s="18"/>
      <c r="G274" s="17"/>
      <c r="H274" s="19"/>
      <c r="I274" s="20" t="str">
        <f>IF($H274="","",$H274*Ajustes!$B$6)</f>
        <v/>
      </c>
    </row>
    <row r="275" spans="1:9" x14ac:dyDescent="0.35">
      <c r="A275" s="16"/>
      <c r="B275" s="17"/>
      <c r="C275" s="17"/>
      <c r="D275" s="17"/>
      <c r="E275" s="17"/>
      <c r="F275" s="18"/>
      <c r="G275" s="17"/>
      <c r="H275" s="19"/>
      <c r="I275" s="20" t="str">
        <f>IF($H275="","",$H275*Ajustes!$B$6)</f>
        <v/>
      </c>
    </row>
    <row r="276" spans="1:9" x14ac:dyDescent="0.35">
      <c r="A276" s="16"/>
      <c r="B276" s="17"/>
      <c r="C276" s="17"/>
      <c r="D276" s="17"/>
      <c r="E276" s="17"/>
      <c r="F276" s="18"/>
      <c r="G276" s="17"/>
      <c r="H276" s="19"/>
      <c r="I276" s="20" t="str">
        <f>IF($H276="","",$H276*Ajustes!$B$6)</f>
        <v/>
      </c>
    </row>
    <row r="277" spans="1:9" x14ac:dyDescent="0.35">
      <c r="A277" s="16"/>
      <c r="B277" s="17"/>
      <c r="C277" s="17"/>
      <c r="D277" s="17"/>
      <c r="E277" s="17"/>
      <c r="F277" s="18"/>
      <c r="G277" s="17"/>
      <c r="H277" s="19"/>
      <c r="I277" s="20" t="str">
        <f>IF($H277="","",$H277*Ajustes!$B$6)</f>
        <v/>
      </c>
    </row>
    <row r="278" spans="1:9" x14ac:dyDescent="0.35">
      <c r="A278" s="16"/>
      <c r="B278" s="17"/>
      <c r="C278" s="17"/>
      <c r="D278" s="17"/>
      <c r="E278" s="17"/>
      <c r="F278" s="18"/>
      <c r="G278" s="17"/>
      <c r="H278" s="19"/>
      <c r="I278" s="20" t="str">
        <f>IF($H278="","",$H278*Ajustes!$B$6)</f>
        <v/>
      </c>
    </row>
    <row r="279" spans="1:9" x14ac:dyDescent="0.35">
      <c r="A279" s="16"/>
      <c r="B279" s="17"/>
      <c r="C279" s="17"/>
      <c r="D279" s="17"/>
      <c r="E279" s="17"/>
      <c r="F279" s="18"/>
      <c r="G279" s="17"/>
      <c r="H279" s="19"/>
      <c r="I279" s="20" t="str">
        <f>IF($H279="","",$H279*Ajustes!$B$6)</f>
        <v/>
      </c>
    </row>
    <row r="280" spans="1:9" x14ac:dyDescent="0.35">
      <c r="A280" s="16"/>
      <c r="B280" s="17"/>
      <c r="C280" s="17"/>
      <c r="D280" s="17"/>
      <c r="E280" s="17"/>
      <c r="F280" s="18"/>
      <c r="G280" s="17"/>
      <c r="H280" s="19"/>
      <c r="I280" s="20" t="str">
        <f>IF($H280="","",$H280*Ajustes!$B$6)</f>
        <v/>
      </c>
    </row>
    <row r="281" spans="1:9" x14ac:dyDescent="0.35">
      <c r="A281" s="16"/>
      <c r="B281" s="17"/>
      <c r="C281" s="17"/>
      <c r="D281" s="17"/>
      <c r="E281" s="17"/>
      <c r="F281" s="18"/>
      <c r="G281" s="17"/>
      <c r="H281" s="19"/>
      <c r="I281" s="20" t="str">
        <f>IF($H281="","",$H281*Ajustes!$B$6)</f>
        <v/>
      </c>
    </row>
    <row r="282" spans="1:9" x14ac:dyDescent="0.35">
      <c r="A282" s="16"/>
      <c r="B282" s="17"/>
      <c r="C282" s="17"/>
      <c r="D282" s="17"/>
      <c r="E282" s="17"/>
      <c r="F282" s="18"/>
      <c r="G282" s="17"/>
      <c r="H282" s="19"/>
      <c r="I282" s="20" t="str">
        <f>IF($H282="","",$H282*Ajustes!$B$6)</f>
        <v/>
      </c>
    </row>
    <row r="283" spans="1:9" x14ac:dyDescent="0.35">
      <c r="A283" s="16"/>
      <c r="B283" s="17"/>
      <c r="C283" s="17"/>
      <c r="D283" s="17"/>
      <c r="E283" s="17"/>
      <c r="F283" s="18"/>
      <c r="G283" s="17"/>
      <c r="H283" s="19"/>
      <c r="I283" s="20" t="str">
        <f>IF($H283="","",$H283*Ajustes!$B$6)</f>
        <v/>
      </c>
    </row>
    <row r="284" spans="1:9" x14ac:dyDescent="0.35">
      <c r="A284" s="16"/>
      <c r="B284" s="17"/>
      <c r="C284" s="17"/>
      <c r="D284" s="17"/>
      <c r="E284" s="17"/>
      <c r="F284" s="18"/>
      <c r="G284" s="17"/>
      <c r="H284" s="19"/>
      <c r="I284" s="20" t="str">
        <f>IF($H284="","",$H284*Ajustes!$B$6)</f>
        <v/>
      </c>
    </row>
    <row r="285" spans="1:9" x14ac:dyDescent="0.35">
      <c r="A285" s="16"/>
      <c r="B285" s="17"/>
      <c r="C285" s="17"/>
      <c r="D285" s="17"/>
      <c r="E285" s="17"/>
      <c r="F285" s="18"/>
      <c r="G285" s="17"/>
      <c r="H285" s="19"/>
      <c r="I285" s="20" t="str">
        <f>IF($H285="","",$H285*Ajustes!$B$6)</f>
        <v/>
      </c>
    </row>
    <row r="286" spans="1:9" x14ac:dyDescent="0.35">
      <c r="A286" s="16"/>
      <c r="B286" s="17"/>
      <c r="C286" s="17"/>
      <c r="D286" s="17"/>
      <c r="E286" s="17"/>
      <c r="F286" s="18"/>
      <c r="G286" s="17"/>
      <c r="H286" s="19"/>
      <c r="I286" s="20" t="str">
        <f>IF($H286="","",$H286*Ajustes!$B$6)</f>
        <v/>
      </c>
    </row>
    <row r="287" spans="1:9" x14ac:dyDescent="0.35">
      <c r="A287" s="16"/>
      <c r="B287" s="17"/>
      <c r="C287" s="17"/>
      <c r="D287" s="17"/>
      <c r="E287" s="17"/>
      <c r="F287" s="18"/>
      <c r="G287" s="17"/>
      <c r="H287" s="19"/>
      <c r="I287" s="20" t="str">
        <f>IF($H287="","",$H287*Ajustes!$B$6)</f>
        <v/>
      </c>
    </row>
    <row r="288" spans="1:9" x14ac:dyDescent="0.35">
      <c r="A288" s="16"/>
      <c r="B288" s="17"/>
      <c r="C288" s="17"/>
      <c r="D288" s="17"/>
      <c r="E288" s="17"/>
      <c r="F288" s="18"/>
      <c r="G288" s="17"/>
      <c r="H288" s="19"/>
      <c r="I288" s="20" t="str">
        <f>IF($H288="","",$H288*Ajustes!$B$6)</f>
        <v/>
      </c>
    </row>
    <row r="289" spans="1:9" x14ac:dyDescent="0.35">
      <c r="A289" s="16"/>
      <c r="B289" s="17"/>
      <c r="C289" s="17"/>
      <c r="D289" s="17"/>
      <c r="E289" s="17"/>
      <c r="F289" s="18"/>
      <c r="G289" s="17"/>
      <c r="H289" s="19"/>
      <c r="I289" s="20" t="str">
        <f>IF($H289="","",$H289*Ajustes!$B$6)</f>
        <v/>
      </c>
    </row>
    <row r="290" spans="1:9" x14ac:dyDescent="0.35">
      <c r="A290" s="16"/>
      <c r="B290" s="17"/>
      <c r="C290" s="17"/>
      <c r="D290" s="17"/>
      <c r="E290" s="17"/>
      <c r="F290" s="18"/>
      <c r="G290" s="17"/>
      <c r="H290" s="19"/>
      <c r="I290" s="20" t="str">
        <f>IF($H290="","",$H290*Ajustes!$B$6)</f>
        <v/>
      </c>
    </row>
    <row r="291" spans="1:9" x14ac:dyDescent="0.35">
      <c r="A291" s="16"/>
      <c r="B291" s="17"/>
      <c r="C291" s="17"/>
      <c r="D291" s="17"/>
      <c r="E291" s="17"/>
      <c r="F291" s="18"/>
      <c r="G291" s="17"/>
      <c r="H291" s="19"/>
      <c r="I291" s="20" t="str">
        <f>IF($H291="","",$H291*Ajustes!$B$6)</f>
        <v/>
      </c>
    </row>
    <row r="292" spans="1:9" x14ac:dyDescent="0.35">
      <c r="A292" s="16"/>
      <c r="B292" s="17"/>
      <c r="C292" s="17"/>
      <c r="D292" s="17"/>
      <c r="E292" s="17"/>
      <c r="F292" s="18"/>
      <c r="G292" s="17"/>
      <c r="H292" s="19"/>
      <c r="I292" s="20" t="str">
        <f>IF($H292="","",$H292*Ajustes!$B$6)</f>
        <v/>
      </c>
    </row>
    <row r="293" spans="1:9" x14ac:dyDescent="0.35">
      <c r="A293" s="16"/>
      <c r="B293" s="17"/>
      <c r="C293" s="17"/>
      <c r="D293" s="17"/>
      <c r="E293" s="17"/>
      <c r="F293" s="18"/>
      <c r="G293" s="17"/>
      <c r="H293" s="19"/>
      <c r="I293" s="20" t="str">
        <f>IF($H293="","",$H293*Ajustes!$B$6)</f>
        <v/>
      </c>
    </row>
    <row r="294" spans="1:9" x14ac:dyDescent="0.35">
      <c r="A294" s="16"/>
      <c r="B294" s="17"/>
      <c r="C294" s="17"/>
      <c r="D294" s="17"/>
      <c r="E294" s="17"/>
      <c r="F294" s="18"/>
      <c r="G294" s="17"/>
      <c r="H294" s="19"/>
      <c r="I294" s="20" t="str">
        <f>IF($H294="","",$H294*Ajustes!$B$6)</f>
        <v/>
      </c>
    </row>
    <row r="295" spans="1:9" x14ac:dyDescent="0.35">
      <c r="A295" s="16"/>
      <c r="B295" s="17"/>
      <c r="C295" s="17"/>
      <c r="D295" s="17"/>
      <c r="E295" s="17"/>
      <c r="F295" s="18"/>
      <c r="G295" s="17"/>
      <c r="H295" s="19"/>
      <c r="I295" s="20" t="str">
        <f>IF($H295="","",$H295*Ajustes!$B$6)</f>
        <v/>
      </c>
    </row>
    <row r="296" spans="1:9" x14ac:dyDescent="0.35">
      <c r="A296" s="16"/>
      <c r="B296" s="17"/>
      <c r="C296" s="17"/>
      <c r="D296" s="17"/>
      <c r="E296" s="17"/>
      <c r="F296" s="18"/>
      <c r="G296" s="17"/>
      <c r="H296" s="19"/>
      <c r="I296" s="20" t="str">
        <f>IF($H296="","",$H296*Ajustes!$B$6)</f>
        <v/>
      </c>
    </row>
    <row r="297" spans="1:9" x14ac:dyDescent="0.35">
      <c r="A297" s="16"/>
      <c r="B297" s="17"/>
      <c r="C297" s="17"/>
      <c r="D297" s="17"/>
      <c r="E297" s="17"/>
      <c r="F297" s="18"/>
      <c r="G297" s="17"/>
      <c r="H297" s="19"/>
      <c r="I297" s="20" t="str">
        <f>IF($H297="","",$H297*Ajustes!$B$6)</f>
        <v/>
      </c>
    </row>
    <row r="298" spans="1:9" x14ac:dyDescent="0.35">
      <c r="A298" s="16"/>
      <c r="B298" s="17"/>
      <c r="C298" s="17"/>
      <c r="D298" s="17"/>
      <c r="E298" s="17"/>
      <c r="F298" s="18"/>
      <c r="G298" s="17"/>
      <c r="H298" s="19"/>
      <c r="I298" s="20" t="str">
        <f>IF($H298="","",$H298*Ajustes!$B$6)</f>
        <v/>
      </c>
    </row>
    <row r="299" spans="1:9" x14ac:dyDescent="0.35">
      <c r="A299" s="16"/>
      <c r="B299" s="17"/>
      <c r="C299" s="17"/>
      <c r="D299" s="17"/>
      <c r="E299" s="17"/>
      <c r="F299" s="18"/>
      <c r="G299" s="17"/>
      <c r="H299" s="19"/>
      <c r="I299" s="20" t="str">
        <f>IF($H299="","",$H299*Ajustes!$B$6)</f>
        <v/>
      </c>
    </row>
    <row r="300" spans="1:9" x14ac:dyDescent="0.35">
      <c r="A300" s="16"/>
      <c r="B300" s="17"/>
      <c r="C300" s="17"/>
      <c r="D300" s="17"/>
      <c r="E300" s="17"/>
      <c r="F300" s="18"/>
      <c r="G300" s="17"/>
      <c r="H300" s="19"/>
      <c r="I300" s="20" t="str">
        <f>IF($H300="","",$H300*Ajustes!$B$6)</f>
        <v/>
      </c>
    </row>
    <row r="301" spans="1:9" x14ac:dyDescent="0.35">
      <c r="A301" s="16"/>
      <c r="B301" s="17"/>
      <c r="C301" s="17"/>
      <c r="D301" s="17"/>
      <c r="E301" s="17"/>
      <c r="F301" s="18"/>
      <c r="G301" s="17"/>
      <c r="H301" s="19"/>
      <c r="I301" s="20" t="str">
        <f>IF($H301="","",$H301*Ajustes!$B$6)</f>
        <v/>
      </c>
    </row>
    <row r="302" spans="1:9" x14ac:dyDescent="0.35">
      <c r="A302" s="16"/>
      <c r="B302" s="17"/>
      <c r="C302" s="17"/>
      <c r="D302" s="17"/>
      <c r="E302" s="17"/>
      <c r="F302" s="18"/>
      <c r="G302" s="17"/>
      <c r="H302" s="19"/>
      <c r="I302" s="20" t="str">
        <f>IF($H302="","",$H302*Ajustes!$B$6)</f>
        <v/>
      </c>
    </row>
    <row r="303" spans="1:9" x14ac:dyDescent="0.35">
      <c r="A303" s="16"/>
      <c r="B303" s="17"/>
      <c r="C303" s="17"/>
      <c r="D303" s="17"/>
      <c r="E303" s="17"/>
      <c r="F303" s="18"/>
      <c r="G303" s="17"/>
      <c r="H303" s="19"/>
      <c r="I303" s="20" t="str">
        <f>IF($H303="","",$H303*Ajustes!$B$6)</f>
        <v/>
      </c>
    </row>
    <row r="304" spans="1:9" x14ac:dyDescent="0.35">
      <c r="A304" s="16"/>
      <c r="B304" s="17"/>
      <c r="C304" s="17"/>
      <c r="D304" s="17"/>
      <c r="E304" s="17"/>
      <c r="F304" s="18"/>
      <c r="G304" s="17"/>
      <c r="H304" s="19"/>
      <c r="I304" s="20" t="str">
        <f>IF($H304="","",$H304*Ajustes!$B$6)</f>
        <v/>
      </c>
    </row>
    <row r="305" spans="1:9" x14ac:dyDescent="0.35">
      <c r="A305" s="16"/>
      <c r="B305" s="17"/>
      <c r="C305" s="17"/>
      <c r="D305" s="17"/>
      <c r="E305" s="17"/>
      <c r="F305" s="18"/>
      <c r="G305" s="17"/>
      <c r="H305" s="19"/>
      <c r="I305" s="20" t="str">
        <f>IF($H305="","",$H305*Ajustes!$B$6)</f>
        <v/>
      </c>
    </row>
    <row r="306" spans="1:9" x14ac:dyDescent="0.35">
      <c r="A306" s="16"/>
      <c r="B306" s="17"/>
      <c r="C306" s="17"/>
      <c r="D306" s="17"/>
      <c r="E306" s="17"/>
      <c r="F306" s="18"/>
      <c r="G306" s="17"/>
      <c r="H306" s="19"/>
      <c r="I306" s="20" t="str">
        <f>IF($H306="","",$H306*Ajustes!$B$6)</f>
        <v/>
      </c>
    </row>
    <row r="307" spans="1:9" x14ac:dyDescent="0.35">
      <c r="A307" s="16"/>
      <c r="B307" s="17"/>
      <c r="C307" s="17"/>
      <c r="D307" s="17"/>
      <c r="E307" s="17"/>
      <c r="F307" s="18"/>
      <c r="G307" s="17"/>
      <c r="H307" s="19"/>
      <c r="I307" s="20" t="str">
        <f>IF($H307="","",$H307*Ajustes!$B$6)</f>
        <v/>
      </c>
    </row>
    <row r="308" spans="1:9" x14ac:dyDescent="0.35">
      <c r="A308" s="16"/>
      <c r="B308" s="17"/>
      <c r="C308" s="17"/>
      <c r="D308" s="17"/>
      <c r="E308" s="17"/>
      <c r="F308" s="18"/>
      <c r="G308" s="17"/>
      <c r="H308" s="19"/>
      <c r="I308" s="20" t="str">
        <f>IF($H308="","",$H308*Ajustes!$B$6)</f>
        <v/>
      </c>
    </row>
    <row r="309" spans="1:9" x14ac:dyDescent="0.35">
      <c r="A309" s="16"/>
      <c r="B309" s="17"/>
      <c r="C309" s="17"/>
      <c r="D309" s="17"/>
      <c r="E309" s="17"/>
      <c r="F309" s="18"/>
      <c r="G309" s="17"/>
      <c r="H309" s="19"/>
      <c r="I309" s="20" t="str">
        <f>IF($H309="","",$H309*Ajustes!$B$6)</f>
        <v/>
      </c>
    </row>
    <row r="310" spans="1:9" x14ac:dyDescent="0.35">
      <c r="A310" s="16"/>
      <c r="B310" s="17"/>
      <c r="C310" s="17"/>
      <c r="D310" s="17"/>
      <c r="E310" s="17"/>
      <c r="F310" s="18"/>
      <c r="G310" s="17"/>
      <c r="H310" s="19"/>
      <c r="I310" s="20" t="str">
        <f>IF($H310="","",$H310*Ajustes!$B$6)</f>
        <v/>
      </c>
    </row>
    <row r="311" spans="1:9" x14ac:dyDescent="0.35">
      <c r="A311" s="16"/>
      <c r="B311" s="17"/>
      <c r="C311" s="17"/>
      <c r="D311" s="17"/>
      <c r="E311" s="17"/>
      <c r="F311" s="18"/>
      <c r="G311" s="17"/>
      <c r="H311" s="19"/>
      <c r="I311" s="20" t="str">
        <f>IF($H311="","",$H311*Ajustes!$B$6)</f>
        <v/>
      </c>
    </row>
    <row r="312" spans="1:9" x14ac:dyDescent="0.35">
      <c r="A312" s="16"/>
      <c r="B312" s="17"/>
      <c r="C312" s="17"/>
      <c r="D312" s="17"/>
      <c r="E312" s="17"/>
      <c r="F312" s="18"/>
      <c r="G312" s="17"/>
      <c r="H312" s="19"/>
      <c r="I312" s="20" t="str">
        <f>IF($H312="","",$H312*Ajustes!$B$6)</f>
        <v/>
      </c>
    </row>
    <row r="313" spans="1:9" x14ac:dyDescent="0.35">
      <c r="A313" s="16"/>
      <c r="B313" s="17"/>
      <c r="C313" s="17"/>
      <c r="D313" s="17"/>
      <c r="E313" s="17"/>
      <c r="F313" s="18"/>
      <c r="G313" s="17"/>
      <c r="H313" s="19"/>
      <c r="I313" s="20" t="str">
        <f>IF($H313="","",$H313*Ajustes!$B$6)</f>
        <v/>
      </c>
    </row>
    <row r="314" spans="1:9" x14ac:dyDescent="0.35">
      <c r="A314" s="16"/>
      <c r="B314" s="17"/>
      <c r="C314" s="17"/>
      <c r="D314" s="17"/>
      <c r="E314" s="17"/>
      <c r="F314" s="18"/>
      <c r="G314" s="17"/>
      <c r="H314" s="19"/>
      <c r="I314" s="20" t="str">
        <f>IF($H314="","",$H314*Ajustes!$B$6)</f>
        <v/>
      </c>
    </row>
    <row r="315" spans="1:9" x14ac:dyDescent="0.35">
      <c r="A315" s="16"/>
      <c r="B315" s="17"/>
      <c r="C315" s="17"/>
      <c r="D315" s="17"/>
      <c r="E315" s="17"/>
      <c r="F315" s="18"/>
      <c r="G315" s="17"/>
      <c r="H315" s="19"/>
      <c r="I315" s="20" t="str">
        <f>IF($H315="","",$H315*Ajustes!$B$6)</f>
        <v/>
      </c>
    </row>
    <row r="316" spans="1:9" x14ac:dyDescent="0.35">
      <c r="A316" s="16"/>
      <c r="B316" s="17"/>
      <c r="C316" s="17"/>
      <c r="D316" s="17"/>
      <c r="E316" s="17"/>
      <c r="F316" s="18"/>
      <c r="G316" s="17"/>
      <c r="H316" s="19"/>
      <c r="I316" s="20" t="str">
        <f>IF($H316="","",$H316*Ajustes!$B$6)</f>
        <v/>
      </c>
    </row>
    <row r="317" spans="1:9" x14ac:dyDescent="0.35">
      <c r="A317" s="16"/>
      <c r="B317" s="17"/>
      <c r="C317" s="17"/>
      <c r="D317" s="17"/>
      <c r="E317" s="17"/>
      <c r="F317" s="18"/>
      <c r="G317" s="17"/>
      <c r="H317" s="19"/>
      <c r="I317" s="20" t="str">
        <f>IF($H317="","",$H317*Ajustes!$B$6)</f>
        <v/>
      </c>
    </row>
    <row r="318" spans="1:9" x14ac:dyDescent="0.35">
      <c r="A318" s="16"/>
      <c r="B318" s="17"/>
      <c r="C318" s="17"/>
      <c r="D318" s="17"/>
      <c r="E318" s="17"/>
      <c r="F318" s="18"/>
      <c r="G318" s="17"/>
      <c r="H318" s="19"/>
      <c r="I318" s="20" t="str">
        <f>IF($H318="","",$H318*Ajustes!$B$6)</f>
        <v/>
      </c>
    </row>
    <row r="319" spans="1:9" x14ac:dyDescent="0.35">
      <c r="A319" s="16"/>
      <c r="B319" s="17"/>
      <c r="C319" s="17"/>
      <c r="D319" s="17"/>
      <c r="E319" s="17"/>
      <c r="F319" s="18"/>
      <c r="G319" s="17"/>
      <c r="H319" s="19"/>
      <c r="I319" s="20" t="str">
        <f>IF($H319="","",$H319*Ajustes!$B$6)</f>
        <v/>
      </c>
    </row>
    <row r="320" spans="1:9" x14ac:dyDescent="0.35">
      <c r="A320" s="16"/>
      <c r="B320" s="17"/>
      <c r="C320" s="17"/>
      <c r="D320" s="17"/>
      <c r="E320" s="17"/>
      <c r="F320" s="18"/>
      <c r="G320" s="17"/>
      <c r="H320" s="19"/>
      <c r="I320" s="20" t="str">
        <f>IF($H320="","",$H320*Ajustes!$B$6)</f>
        <v/>
      </c>
    </row>
    <row r="321" spans="1:9" x14ac:dyDescent="0.35">
      <c r="A321" s="16"/>
      <c r="B321" s="17"/>
      <c r="C321" s="17"/>
      <c r="D321" s="17"/>
      <c r="E321" s="17"/>
      <c r="F321" s="18"/>
      <c r="G321" s="17"/>
      <c r="H321" s="19"/>
      <c r="I321" s="20" t="str">
        <f>IF($H321="","",$H321*Ajustes!$B$6)</f>
        <v/>
      </c>
    </row>
    <row r="322" spans="1:9" x14ac:dyDescent="0.35">
      <c r="A322" s="16"/>
      <c r="B322" s="17"/>
      <c r="C322" s="17"/>
      <c r="D322" s="17"/>
      <c r="E322" s="17"/>
      <c r="F322" s="18"/>
      <c r="G322" s="17"/>
      <c r="H322" s="19"/>
      <c r="I322" s="20" t="str">
        <f>IF($H322="","",$H322*Ajustes!$B$6)</f>
        <v/>
      </c>
    </row>
    <row r="323" spans="1:9" x14ac:dyDescent="0.35">
      <c r="A323" s="16"/>
      <c r="B323" s="17"/>
      <c r="C323" s="17"/>
      <c r="D323" s="17"/>
      <c r="E323" s="17"/>
      <c r="F323" s="18"/>
      <c r="G323" s="17"/>
      <c r="H323" s="19"/>
      <c r="I323" s="20" t="str">
        <f>IF($H323="","",$H323*Ajustes!$B$6)</f>
        <v/>
      </c>
    </row>
    <row r="324" spans="1:9" x14ac:dyDescent="0.35">
      <c r="A324" s="16"/>
      <c r="B324" s="17"/>
      <c r="C324" s="17"/>
      <c r="D324" s="17"/>
      <c r="E324" s="17"/>
      <c r="F324" s="18"/>
      <c r="G324" s="17"/>
      <c r="H324" s="19"/>
      <c r="I324" s="20" t="str">
        <f>IF($H324="","",$H324*Ajustes!$B$6)</f>
        <v/>
      </c>
    </row>
    <row r="325" spans="1:9" x14ac:dyDescent="0.35">
      <c r="A325" s="16"/>
      <c r="B325" s="17"/>
      <c r="C325" s="17"/>
      <c r="D325" s="17"/>
      <c r="E325" s="17"/>
      <c r="F325" s="18"/>
      <c r="G325" s="17"/>
      <c r="H325" s="19"/>
      <c r="I325" s="20" t="str">
        <f>IF($H325="","",$H325*Ajustes!$B$6)</f>
        <v/>
      </c>
    </row>
    <row r="326" spans="1:9" x14ac:dyDescent="0.35">
      <c r="A326" s="16"/>
      <c r="B326" s="17"/>
      <c r="C326" s="17"/>
      <c r="D326" s="17"/>
      <c r="E326" s="17"/>
      <c r="F326" s="18"/>
      <c r="G326" s="17"/>
      <c r="H326" s="19"/>
      <c r="I326" s="20" t="str">
        <f>IF($H326="","",$H326*Ajustes!$B$6)</f>
        <v/>
      </c>
    </row>
    <row r="327" spans="1:9" x14ac:dyDescent="0.35">
      <c r="A327" s="16"/>
      <c r="B327" s="17"/>
      <c r="C327" s="17"/>
      <c r="D327" s="17"/>
      <c r="E327" s="17"/>
      <c r="F327" s="18"/>
      <c r="G327" s="17"/>
      <c r="H327" s="19"/>
      <c r="I327" s="20" t="str">
        <f>IF($H327="","",$H327*Ajustes!$B$6)</f>
        <v/>
      </c>
    </row>
    <row r="328" spans="1:9" x14ac:dyDescent="0.35">
      <c r="A328" s="16"/>
      <c r="B328" s="17"/>
      <c r="C328" s="17"/>
      <c r="D328" s="17"/>
      <c r="E328" s="17"/>
      <c r="F328" s="18"/>
      <c r="G328" s="17"/>
      <c r="H328" s="19"/>
      <c r="I328" s="20" t="str">
        <f>IF($H328="","",$H328*Ajustes!$B$6)</f>
        <v/>
      </c>
    </row>
    <row r="329" spans="1:9" x14ac:dyDescent="0.35">
      <c r="A329" s="16"/>
      <c r="B329" s="17"/>
      <c r="C329" s="17"/>
      <c r="D329" s="17"/>
      <c r="E329" s="17"/>
      <c r="F329" s="18"/>
      <c r="G329" s="17"/>
      <c r="H329" s="19"/>
      <c r="I329" s="20" t="str">
        <f>IF($H329="","",$H329*Ajustes!$B$6)</f>
        <v/>
      </c>
    </row>
    <row r="330" spans="1:9" x14ac:dyDescent="0.35">
      <c r="A330" s="16"/>
      <c r="B330" s="17"/>
      <c r="C330" s="17"/>
      <c r="D330" s="17"/>
      <c r="E330" s="17"/>
      <c r="F330" s="18"/>
      <c r="G330" s="17"/>
      <c r="H330" s="19"/>
      <c r="I330" s="20" t="str">
        <f>IF($H330="","",$H330*Ajustes!$B$6)</f>
        <v/>
      </c>
    </row>
    <row r="331" spans="1:9" x14ac:dyDescent="0.35">
      <c r="A331" s="16"/>
      <c r="B331" s="17"/>
      <c r="C331" s="17"/>
      <c r="D331" s="17"/>
      <c r="E331" s="17"/>
      <c r="F331" s="18"/>
      <c r="G331" s="17"/>
      <c r="H331" s="19"/>
      <c r="I331" s="20" t="str">
        <f>IF($H331="","",$H331*Ajustes!$B$6)</f>
        <v/>
      </c>
    </row>
    <row r="332" spans="1:9" x14ac:dyDescent="0.35">
      <c r="A332" s="16"/>
      <c r="B332" s="17"/>
      <c r="C332" s="17"/>
      <c r="D332" s="17"/>
      <c r="E332" s="17"/>
      <c r="F332" s="18"/>
      <c r="G332" s="17"/>
      <c r="H332" s="19"/>
      <c r="I332" s="20" t="str">
        <f>IF($H332="","",$H332*Ajustes!$B$6)</f>
        <v/>
      </c>
    </row>
    <row r="333" spans="1:9" x14ac:dyDescent="0.35">
      <c r="A333" s="16"/>
      <c r="B333" s="17"/>
      <c r="C333" s="17"/>
      <c r="D333" s="17"/>
      <c r="E333" s="17"/>
      <c r="F333" s="18"/>
      <c r="G333" s="17"/>
      <c r="H333" s="19"/>
      <c r="I333" s="20" t="str">
        <f>IF($H333="","",$H333*Ajustes!$B$6)</f>
        <v/>
      </c>
    </row>
    <row r="334" spans="1:9" x14ac:dyDescent="0.35">
      <c r="A334" s="16"/>
      <c r="B334" s="17"/>
      <c r="C334" s="17"/>
      <c r="D334" s="17"/>
      <c r="E334" s="17"/>
      <c r="F334" s="18"/>
      <c r="G334" s="17"/>
      <c r="H334" s="19"/>
      <c r="I334" s="20" t="str">
        <f>IF($H334="","",$H334*Ajustes!$B$6)</f>
        <v/>
      </c>
    </row>
    <row r="335" spans="1:9" x14ac:dyDescent="0.35">
      <c r="A335" s="16"/>
      <c r="B335" s="17"/>
      <c r="C335" s="17"/>
      <c r="D335" s="17"/>
      <c r="E335" s="17"/>
      <c r="F335" s="18"/>
      <c r="G335" s="17"/>
      <c r="H335" s="19"/>
      <c r="I335" s="20" t="str">
        <f>IF($H335="","",$H335*Ajustes!$B$6)</f>
        <v/>
      </c>
    </row>
    <row r="336" spans="1:9" x14ac:dyDescent="0.35">
      <c r="A336" s="16"/>
      <c r="B336" s="17"/>
      <c r="C336" s="17"/>
      <c r="D336" s="17"/>
      <c r="E336" s="17"/>
      <c r="F336" s="18"/>
      <c r="G336" s="17"/>
      <c r="H336" s="19"/>
      <c r="I336" s="20" t="str">
        <f>IF($H336="","",$H336*Ajustes!$B$6)</f>
        <v/>
      </c>
    </row>
    <row r="337" spans="1:9" x14ac:dyDescent="0.35">
      <c r="A337" s="16"/>
      <c r="B337" s="17"/>
      <c r="C337" s="17"/>
      <c r="D337" s="17"/>
      <c r="E337" s="17"/>
      <c r="F337" s="18"/>
      <c r="G337" s="17"/>
      <c r="H337" s="19"/>
      <c r="I337" s="20" t="str">
        <f>IF($H337="","",$H337*Ajustes!$B$6)</f>
        <v/>
      </c>
    </row>
    <row r="338" spans="1:9" x14ac:dyDescent="0.35">
      <c r="A338" s="16"/>
      <c r="B338" s="17"/>
      <c r="C338" s="17"/>
      <c r="D338" s="17"/>
      <c r="E338" s="17"/>
      <c r="F338" s="18"/>
      <c r="G338" s="17"/>
      <c r="H338" s="19"/>
      <c r="I338" s="20" t="str">
        <f>IF($H338="","",$H338*Ajustes!$B$6)</f>
        <v/>
      </c>
    </row>
    <row r="339" spans="1:9" x14ac:dyDescent="0.35">
      <c r="A339" s="16"/>
      <c r="B339" s="17"/>
      <c r="C339" s="17"/>
      <c r="D339" s="17"/>
      <c r="E339" s="17"/>
      <c r="F339" s="18"/>
      <c r="G339" s="17"/>
      <c r="H339" s="19"/>
      <c r="I339" s="20" t="str">
        <f>IF($H339="","",$H339*Ajustes!$B$6)</f>
        <v/>
      </c>
    </row>
    <row r="340" spans="1:9" x14ac:dyDescent="0.35">
      <c r="A340" s="16"/>
      <c r="B340" s="17"/>
      <c r="C340" s="17"/>
      <c r="D340" s="17"/>
      <c r="E340" s="17"/>
      <c r="F340" s="18"/>
      <c r="G340" s="17"/>
      <c r="H340" s="19"/>
      <c r="I340" s="20" t="str">
        <f>IF($H340="","",$H340*Ajustes!$B$6)</f>
        <v/>
      </c>
    </row>
    <row r="341" spans="1:9" x14ac:dyDescent="0.35">
      <c r="A341" s="16"/>
      <c r="B341" s="17"/>
      <c r="C341" s="17"/>
      <c r="D341" s="17"/>
      <c r="E341" s="17"/>
      <c r="F341" s="18"/>
      <c r="G341" s="17"/>
      <c r="H341" s="19"/>
      <c r="I341" s="20" t="str">
        <f>IF($H341="","",$H341*Ajustes!$B$6)</f>
        <v/>
      </c>
    </row>
    <row r="342" spans="1:9" x14ac:dyDescent="0.35">
      <c r="A342" s="16"/>
      <c r="B342" s="17"/>
      <c r="C342" s="17"/>
      <c r="D342" s="17"/>
      <c r="E342" s="17"/>
      <c r="F342" s="18"/>
      <c r="G342" s="17"/>
      <c r="H342" s="19"/>
      <c r="I342" s="20" t="str">
        <f>IF($H342="","",$H342*Ajustes!$B$6)</f>
        <v/>
      </c>
    </row>
    <row r="343" spans="1:9" x14ac:dyDescent="0.35">
      <c r="A343" s="16"/>
      <c r="B343" s="17"/>
      <c r="C343" s="17"/>
      <c r="D343" s="17"/>
      <c r="E343" s="17"/>
      <c r="F343" s="18"/>
      <c r="G343" s="17"/>
      <c r="H343" s="19"/>
      <c r="I343" s="20" t="str">
        <f>IF($H343="","",$H343*Ajustes!$B$6)</f>
        <v/>
      </c>
    </row>
    <row r="344" spans="1:9" x14ac:dyDescent="0.35">
      <c r="A344" s="16"/>
      <c r="B344" s="17"/>
      <c r="C344" s="17"/>
      <c r="D344" s="17"/>
      <c r="E344" s="17"/>
      <c r="F344" s="18"/>
      <c r="G344" s="17"/>
      <c r="H344" s="19"/>
      <c r="I344" s="20" t="str">
        <f>IF($H344="","",$H344*Ajustes!$B$6)</f>
        <v/>
      </c>
    </row>
    <row r="345" spans="1:9" x14ac:dyDescent="0.35">
      <c r="A345" s="16"/>
      <c r="B345" s="17"/>
      <c r="C345" s="17"/>
      <c r="D345" s="17"/>
      <c r="E345" s="17"/>
      <c r="F345" s="18"/>
      <c r="G345" s="17"/>
      <c r="H345" s="19"/>
      <c r="I345" s="20" t="str">
        <f>IF($H345="","",$H345*Ajustes!$B$6)</f>
        <v/>
      </c>
    </row>
    <row r="346" spans="1:9" x14ac:dyDescent="0.35">
      <c r="A346" s="16"/>
      <c r="B346" s="17"/>
      <c r="C346" s="17"/>
      <c r="D346" s="17"/>
      <c r="E346" s="17"/>
      <c r="F346" s="18"/>
      <c r="G346" s="17"/>
      <c r="H346" s="19"/>
      <c r="I346" s="20" t="str">
        <f>IF($H346="","",$H346*Ajustes!$B$6)</f>
        <v/>
      </c>
    </row>
    <row r="347" spans="1:9" x14ac:dyDescent="0.35">
      <c r="A347" s="16"/>
      <c r="B347" s="17"/>
      <c r="C347" s="17"/>
      <c r="D347" s="17"/>
      <c r="E347" s="17"/>
      <c r="F347" s="18"/>
      <c r="G347" s="17"/>
      <c r="H347" s="19"/>
      <c r="I347" s="20" t="str">
        <f>IF($H347="","",$H347*Ajustes!$B$6)</f>
        <v/>
      </c>
    </row>
    <row r="348" spans="1:9" x14ac:dyDescent="0.35">
      <c r="A348" s="16"/>
      <c r="B348" s="17"/>
      <c r="C348" s="17"/>
      <c r="D348" s="17"/>
      <c r="E348" s="17"/>
      <c r="F348" s="18"/>
      <c r="G348" s="17"/>
      <c r="H348" s="19"/>
      <c r="I348" s="20" t="str">
        <f>IF($H348="","",$H348*Ajustes!$B$6)</f>
        <v/>
      </c>
    </row>
    <row r="349" spans="1:9" x14ac:dyDescent="0.35">
      <c r="A349" s="16"/>
      <c r="B349" s="17"/>
      <c r="C349" s="17"/>
      <c r="D349" s="17"/>
      <c r="E349" s="17"/>
      <c r="F349" s="18"/>
      <c r="G349" s="17"/>
      <c r="H349" s="19"/>
      <c r="I349" s="20" t="str">
        <f>IF($H349="","",$H349*Ajustes!$B$6)</f>
        <v/>
      </c>
    </row>
    <row r="350" spans="1:9" x14ac:dyDescent="0.35">
      <c r="A350" s="16"/>
      <c r="B350" s="17"/>
      <c r="C350" s="17"/>
      <c r="D350" s="17"/>
      <c r="E350" s="17"/>
      <c r="F350" s="18"/>
      <c r="G350" s="17"/>
      <c r="H350" s="19"/>
      <c r="I350" s="20" t="str">
        <f>IF($H350="","",$H350*Ajustes!$B$6)</f>
        <v/>
      </c>
    </row>
    <row r="351" spans="1:9" x14ac:dyDescent="0.35">
      <c r="A351" s="16"/>
      <c r="B351" s="17"/>
      <c r="C351" s="17"/>
      <c r="D351" s="17"/>
      <c r="E351" s="17"/>
      <c r="F351" s="18"/>
      <c r="G351" s="17"/>
      <c r="H351" s="19"/>
      <c r="I351" s="20" t="str">
        <f>IF($H351="","",$H351*Ajustes!$B$6)</f>
        <v/>
      </c>
    </row>
    <row r="352" spans="1:9" x14ac:dyDescent="0.35">
      <c r="A352" s="16"/>
      <c r="B352" s="17"/>
      <c r="C352" s="17"/>
      <c r="D352" s="17"/>
      <c r="E352" s="17"/>
      <c r="F352" s="18"/>
      <c r="G352" s="17"/>
      <c r="H352" s="19"/>
      <c r="I352" s="20" t="str">
        <f>IF($H352="","",$H352*Ajustes!$B$6)</f>
        <v/>
      </c>
    </row>
    <row r="353" spans="1:9" x14ac:dyDescent="0.35">
      <c r="A353" s="16"/>
      <c r="B353" s="17"/>
      <c r="C353" s="17"/>
      <c r="D353" s="17"/>
      <c r="E353" s="17"/>
      <c r="F353" s="18"/>
      <c r="G353" s="17"/>
      <c r="H353" s="19"/>
      <c r="I353" s="20" t="str">
        <f>IF($H353="","",$H353*Ajustes!$B$6)</f>
        <v/>
      </c>
    </row>
    <row r="354" spans="1:9" x14ac:dyDescent="0.35">
      <c r="A354" s="16"/>
      <c r="B354" s="17"/>
      <c r="C354" s="17"/>
      <c r="D354" s="17"/>
      <c r="E354" s="17"/>
      <c r="F354" s="18"/>
      <c r="G354" s="17"/>
      <c r="H354" s="19"/>
      <c r="I354" s="20" t="str">
        <f>IF($H354="","",$H354*Ajustes!$B$6)</f>
        <v/>
      </c>
    </row>
    <row r="355" spans="1:9" x14ac:dyDescent="0.35">
      <c r="A355" s="16"/>
      <c r="B355" s="17"/>
      <c r="C355" s="17"/>
      <c r="D355" s="17"/>
      <c r="E355" s="17"/>
      <c r="F355" s="18"/>
      <c r="G355" s="17"/>
      <c r="H355" s="19"/>
      <c r="I355" s="20" t="str">
        <f>IF($H355="","",$H355*Ajustes!$B$6)</f>
        <v/>
      </c>
    </row>
    <row r="356" spans="1:9" x14ac:dyDescent="0.35">
      <c r="A356" s="16"/>
      <c r="B356" s="17"/>
      <c r="C356" s="17"/>
      <c r="D356" s="17"/>
      <c r="E356" s="17"/>
      <c r="F356" s="18"/>
      <c r="G356" s="17"/>
      <c r="H356" s="19"/>
      <c r="I356" s="20" t="str">
        <f>IF($H356="","",$H356*Ajustes!$B$6)</f>
        <v/>
      </c>
    </row>
    <row r="357" spans="1:9" x14ac:dyDescent="0.35">
      <c r="A357" s="16"/>
      <c r="B357" s="17"/>
      <c r="C357" s="17"/>
      <c r="D357" s="17"/>
      <c r="E357" s="17"/>
      <c r="F357" s="18"/>
      <c r="G357" s="17"/>
      <c r="H357" s="19"/>
      <c r="I357" s="20" t="str">
        <f>IF($H357="","",$H357*Ajustes!$B$6)</f>
        <v/>
      </c>
    </row>
    <row r="358" spans="1:9" x14ac:dyDescent="0.35">
      <c r="A358" s="16"/>
      <c r="B358" s="17"/>
      <c r="C358" s="17"/>
      <c r="D358" s="17"/>
      <c r="E358" s="17"/>
      <c r="F358" s="18"/>
      <c r="G358" s="17"/>
      <c r="H358" s="19"/>
      <c r="I358" s="20" t="str">
        <f>IF($H358="","",$H358*Ajustes!$B$6)</f>
        <v/>
      </c>
    </row>
    <row r="359" spans="1:9" x14ac:dyDescent="0.35">
      <c r="A359" s="16"/>
      <c r="B359" s="17"/>
      <c r="C359" s="17"/>
      <c r="D359" s="17"/>
      <c r="E359" s="17"/>
      <c r="F359" s="18"/>
      <c r="G359" s="17"/>
      <c r="H359" s="19"/>
      <c r="I359" s="20" t="str">
        <f>IF($H359="","",$H359*Ajustes!$B$6)</f>
        <v/>
      </c>
    </row>
    <row r="360" spans="1:9" x14ac:dyDescent="0.35">
      <c r="A360" s="16"/>
      <c r="B360" s="17"/>
      <c r="C360" s="17"/>
      <c r="D360" s="17"/>
      <c r="E360" s="17"/>
      <c r="F360" s="18"/>
      <c r="G360" s="17"/>
      <c r="H360" s="19"/>
      <c r="I360" s="20" t="str">
        <f>IF($H360="","",$H360*Ajustes!$B$6)</f>
        <v/>
      </c>
    </row>
    <row r="361" spans="1:9" x14ac:dyDescent="0.35">
      <c r="A361" s="16"/>
      <c r="B361" s="17"/>
      <c r="C361" s="17"/>
      <c r="D361" s="17"/>
      <c r="E361" s="17"/>
      <c r="F361" s="18"/>
      <c r="G361" s="17"/>
      <c r="H361" s="19"/>
      <c r="I361" s="20" t="str">
        <f>IF($H361="","",$H361*Ajustes!$B$6)</f>
        <v/>
      </c>
    </row>
    <row r="362" spans="1:9" x14ac:dyDescent="0.35">
      <c r="A362" s="16"/>
      <c r="B362" s="17"/>
      <c r="C362" s="17"/>
      <c r="D362" s="17"/>
      <c r="E362" s="17"/>
      <c r="F362" s="18"/>
      <c r="G362" s="17"/>
      <c r="H362" s="19"/>
      <c r="I362" s="20" t="str">
        <f>IF($H362="","",$H362*Ajustes!$B$6)</f>
        <v/>
      </c>
    </row>
    <row r="363" spans="1:9" x14ac:dyDescent="0.35">
      <c r="A363" s="16"/>
      <c r="B363" s="17"/>
      <c r="C363" s="17"/>
      <c r="D363" s="17"/>
      <c r="E363" s="17"/>
      <c r="F363" s="18"/>
      <c r="G363" s="17"/>
      <c r="H363" s="19"/>
      <c r="I363" s="20" t="str">
        <f>IF($H363="","",$H363*Ajustes!$B$6)</f>
        <v/>
      </c>
    </row>
    <row r="364" spans="1:9" x14ac:dyDescent="0.35">
      <c r="A364" s="16"/>
      <c r="B364" s="17"/>
      <c r="C364" s="17"/>
      <c r="D364" s="17"/>
      <c r="E364" s="17"/>
      <c r="F364" s="18"/>
      <c r="G364" s="17"/>
      <c r="H364" s="19"/>
      <c r="I364" s="20" t="str">
        <f>IF($H364="","",$H364*Ajustes!$B$6)</f>
        <v/>
      </c>
    </row>
    <row r="365" spans="1:9" x14ac:dyDescent="0.35">
      <c r="A365" s="16"/>
      <c r="B365" s="17"/>
      <c r="C365" s="17"/>
      <c r="D365" s="17"/>
      <c r="E365" s="17"/>
      <c r="F365" s="18"/>
      <c r="G365" s="17"/>
      <c r="H365" s="19"/>
      <c r="I365" s="20" t="str">
        <f>IF($H365="","",$H365*Ajustes!$B$6)</f>
        <v/>
      </c>
    </row>
    <row r="366" spans="1:9" x14ac:dyDescent="0.35">
      <c r="A366" s="16"/>
      <c r="B366" s="17"/>
      <c r="C366" s="17"/>
      <c r="D366" s="17"/>
      <c r="E366" s="17"/>
      <c r="F366" s="18"/>
      <c r="G366" s="17"/>
      <c r="H366" s="19"/>
      <c r="I366" s="20" t="str">
        <f>IF($H366="","",$H366*Ajustes!$B$6)</f>
        <v/>
      </c>
    </row>
    <row r="367" spans="1:9" x14ac:dyDescent="0.35">
      <c r="A367" s="16"/>
      <c r="B367" s="17"/>
      <c r="C367" s="17"/>
      <c r="D367" s="17"/>
      <c r="E367" s="17"/>
      <c r="F367" s="18"/>
      <c r="G367" s="17"/>
      <c r="H367" s="19"/>
      <c r="I367" s="20" t="str">
        <f>IF($H367="","",$H367*Ajustes!$B$6)</f>
        <v/>
      </c>
    </row>
    <row r="368" spans="1:9" x14ac:dyDescent="0.35">
      <c r="A368" s="16"/>
      <c r="B368" s="17"/>
      <c r="C368" s="17"/>
      <c r="D368" s="17"/>
      <c r="E368" s="17"/>
      <c r="F368" s="18"/>
      <c r="G368" s="17"/>
      <c r="H368" s="19"/>
      <c r="I368" s="20" t="str">
        <f>IF($H368="","",$H368*Ajustes!$B$6)</f>
        <v/>
      </c>
    </row>
    <row r="369" spans="1:9" x14ac:dyDescent="0.35">
      <c r="A369" s="16"/>
      <c r="B369" s="17"/>
      <c r="C369" s="17"/>
      <c r="D369" s="17"/>
      <c r="E369" s="17"/>
      <c r="F369" s="18"/>
      <c r="G369" s="17"/>
      <c r="H369" s="19"/>
      <c r="I369" s="20" t="str">
        <f>IF($H369="","",$H369*Ajustes!$B$6)</f>
        <v/>
      </c>
    </row>
    <row r="370" spans="1:9" x14ac:dyDescent="0.35">
      <c r="A370" s="16"/>
      <c r="B370" s="17"/>
      <c r="C370" s="17"/>
      <c r="D370" s="17"/>
      <c r="E370" s="17"/>
      <c r="F370" s="18"/>
      <c r="G370" s="17"/>
      <c r="H370" s="19"/>
      <c r="I370" s="20" t="str">
        <f>IF($H370="","",$H370*Ajustes!$B$6)</f>
        <v/>
      </c>
    </row>
    <row r="371" spans="1:9" x14ac:dyDescent="0.35">
      <c r="A371" s="16"/>
      <c r="B371" s="17"/>
      <c r="C371" s="17"/>
      <c r="D371" s="17"/>
      <c r="E371" s="17"/>
      <c r="F371" s="18"/>
      <c r="G371" s="17"/>
      <c r="H371" s="19"/>
      <c r="I371" s="20" t="str">
        <f>IF($H371="","",$H371*Ajustes!$B$6)</f>
        <v/>
      </c>
    </row>
    <row r="372" spans="1:9" x14ac:dyDescent="0.35">
      <c r="A372" s="16"/>
      <c r="B372" s="17"/>
      <c r="C372" s="17"/>
      <c r="D372" s="17"/>
      <c r="E372" s="17"/>
      <c r="F372" s="18"/>
      <c r="G372" s="17"/>
      <c r="H372" s="19"/>
      <c r="I372" s="20" t="str">
        <f>IF($H372="","",$H372*Ajustes!$B$6)</f>
        <v/>
      </c>
    </row>
    <row r="373" spans="1:9" x14ac:dyDescent="0.35">
      <c r="A373" s="16"/>
      <c r="B373" s="17"/>
      <c r="C373" s="17"/>
      <c r="D373" s="17"/>
      <c r="E373" s="17"/>
      <c r="F373" s="18"/>
      <c r="G373" s="17"/>
      <c r="H373" s="19"/>
      <c r="I373" s="20" t="str">
        <f>IF($H373="","",$H373*Ajustes!$B$6)</f>
        <v/>
      </c>
    </row>
    <row r="374" spans="1:9" x14ac:dyDescent="0.35">
      <c r="A374" s="16"/>
      <c r="B374" s="17"/>
      <c r="C374" s="17"/>
      <c r="D374" s="17"/>
      <c r="E374" s="17"/>
      <c r="F374" s="18"/>
      <c r="G374" s="17"/>
      <c r="H374" s="19"/>
      <c r="I374" s="20" t="str">
        <f>IF($H374="","",$H374*Ajustes!$B$6)</f>
        <v/>
      </c>
    </row>
    <row r="375" spans="1:9" x14ac:dyDescent="0.35">
      <c r="A375" s="16"/>
      <c r="B375" s="17"/>
      <c r="C375" s="17"/>
      <c r="D375" s="17"/>
      <c r="E375" s="17"/>
      <c r="F375" s="18"/>
      <c r="G375" s="17"/>
      <c r="H375" s="19"/>
      <c r="I375" s="20" t="str">
        <f>IF($H375="","",$H375*Ajustes!$B$6)</f>
        <v/>
      </c>
    </row>
    <row r="376" spans="1:9" x14ac:dyDescent="0.35">
      <c r="A376" s="16"/>
      <c r="B376" s="17"/>
      <c r="C376" s="17"/>
      <c r="D376" s="17"/>
      <c r="E376" s="17"/>
      <c r="F376" s="18"/>
      <c r="G376" s="17"/>
      <c r="H376" s="19"/>
      <c r="I376" s="20" t="str">
        <f>IF($H376="","",$H376*Ajustes!$B$6)</f>
        <v/>
      </c>
    </row>
    <row r="377" spans="1:9" x14ac:dyDescent="0.35">
      <c r="A377" s="16"/>
      <c r="B377" s="17"/>
      <c r="C377" s="17"/>
      <c r="D377" s="17"/>
      <c r="E377" s="17"/>
      <c r="F377" s="18"/>
      <c r="G377" s="17"/>
      <c r="H377" s="19"/>
      <c r="I377" s="20" t="str">
        <f>IF($H377="","",$H377*Ajustes!$B$6)</f>
        <v/>
      </c>
    </row>
    <row r="378" spans="1:9" x14ac:dyDescent="0.35">
      <c r="A378" s="16"/>
      <c r="B378" s="17"/>
      <c r="C378" s="17"/>
      <c r="D378" s="17"/>
      <c r="E378" s="17"/>
      <c r="F378" s="18"/>
      <c r="G378" s="17"/>
      <c r="H378" s="19"/>
      <c r="I378" s="20" t="str">
        <f>IF($H378="","",$H378*Ajustes!$B$6)</f>
        <v/>
      </c>
    </row>
    <row r="379" spans="1:9" x14ac:dyDescent="0.35">
      <c r="A379" s="16"/>
      <c r="B379" s="17"/>
      <c r="C379" s="17"/>
      <c r="D379" s="17"/>
      <c r="E379" s="17"/>
      <c r="F379" s="18"/>
      <c r="G379" s="17"/>
      <c r="H379" s="19"/>
      <c r="I379" s="20" t="str">
        <f>IF($H379="","",$H379*Ajustes!$B$6)</f>
        <v/>
      </c>
    </row>
    <row r="380" spans="1:9" x14ac:dyDescent="0.35">
      <c r="A380" s="16"/>
      <c r="B380" s="17"/>
      <c r="C380" s="17"/>
      <c r="D380" s="17"/>
      <c r="E380" s="17"/>
      <c r="F380" s="18"/>
      <c r="G380" s="17"/>
      <c r="H380" s="19"/>
      <c r="I380" s="20" t="str">
        <f>IF($H380="","",$H380*Ajustes!$B$6)</f>
        <v/>
      </c>
    </row>
    <row r="381" spans="1:9" x14ac:dyDescent="0.35">
      <c r="A381" s="16"/>
      <c r="B381" s="17"/>
      <c r="C381" s="17"/>
      <c r="D381" s="17"/>
      <c r="E381" s="17"/>
      <c r="F381" s="18"/>
      <c r="G381" s="17"/>
      <c r="H381" s="19"/>
      <c r="I381" s="20" t="str">
        <f>IF($H381="","",$H381*Ajustes!$B$6)</f>
        <v/>
      </c>
    </row>
    <row r="382" spans="1:9" x14ac:dyDescent="0.35">
      <c r="A382" s="16"/>
      <c r="B382" s="17"/>
      <c r="C382" s="17"/>
      <c r="D382" s="17"/>
      <c r="E382" s="17"/>
      <c r="F382" s="18"/>
      <c r="G382" s="17"/>
      <c r="H382" s="19"/>
      <c r="I382" s="20" t="str">
        <f>IF($H382="","",$H382*Ajustes!$B$6)</f>
        <v/>
      </c>
    </row>
    <row r="383" spans="1:9" x14ac:dyDescent="0.35">
      <c r="A383" s="16"/>
      <c r="B383" s="17"/>
      <c r="C383" s="17"/>
      <c r="D383" s="17"/>
      <c r="E383" s="17"/>
      <c r="F383" s="18"/>
      <c r="G383" s="17"/>
      <c r="H383" s="19"/>
      <c r="I383" s="20" t="str">
        <f>IF($H383="","",$H383*Ajustes!$B$6)</f>
        <v/>
      </c>
    </row>
    <row r="384" spans="1:9" x14ac:dyDescent="0.35">
      <c r="A384" s="16"/>
      <c r="B384" s="17"/>
      <c r="C384" s="17"/>
      <c r="D384" s="17"/>
      <c r="E384" s="17"/>
      <c r="F384" s="18"/>
      <c r="G384" s="17"/>
      <c r="H384" s="19"/>
      <c r="I384" s="20" t="str">
        <f>IF($H384="","",$H384*Ajustes!$B$6)</f>
        <v/>
      </c>
    </row>
    <row r="385" spans="1:9" x14ac:dyDescent="0.35">
      <c r="A385" s="16"/>
      <c r="B385" s="17"/>
      <c r="C385" s="17"/>
      <c r="D385" s="17"/>
      <c r="E385" s="17"/>
      <c r="F385" s="18"/>
      <c r="G385" s="17"/>
      <c r="H385" s="19"/>
      <c r="I385" s="20" t="str">
        <f>IF($H385="","",$H385*Ajustes!$B$6)</f>
        <v/>
      </c>
    </row>
    <row r="386" spans="1:9" x14ac:dyDescent="0.35">
      <c r="A386" s="16"/>
      <c r="B386" s="17"/>
      <c r="C386" s="17"/>
      <c r="D386" s="17"/>
      <c r="E386" s="17"/>
      <c r="F386" s="18"/>
      <c r="G386" s="17"/>
      <c r="H386" s="19"/>
      <c r="I386" s="20" t="str">
        <f>IF($H386="","",$H386*Ajustes!$B$6)</f>
        <v/>
      </c>
    </row>
    <row r="387" spans="1:9" x14ac:dyDescent="0.35">
      <c r="A387" s="16"/>
      <c r="B387" s="17"/>
      <c r="C387" s="17"/>
      <c r="D387" s="17"/>
      <c r="E387" s="17"/>
      <c r="F387" s="18"/>
      <c r="G387" s="17"/>
      <c r="H387" s="19"/>
      <c r="I387" s="20" t="str">
        <f>IF($H387="","",$H387*Ajustes!$B$6)</f>
        <v/>
      </c>
    </row>
    <row r="388" spans="1:9" x14ac:dyDescent="0.35">
      <c r="A388" s="16"/>
      <c r="B388" s="17"/>
      <c r="C388" s="17"/>
      <c r="D388" s="17"/>
      <c r="E388" s="17"/>
      <c r="F388" s="18"/>
      <c r="G388" s="17"/>
      <c r="H388" s="19"/>
      <c r="I388" s="20" t="str">
        <f>IF($H388="","",$H388*Ajustes!$B$6)</f>
        <v/>
      </c>
    </row>
    <row r="389" spans="1:9" x14ac:dyDescent="0.35">
      <c r="A389" s="16"/>
      <c r="B389" s="17"/>
      <c r="C389" s="17"/>
      <c r="D389" s="17"/>
      <c r="E389" s="17"/>
      <c r="F389" s="18"/>
      <c r="G389" s="17"/>
      <c r="H389" s="19"/>
      <c r="I389" s="20" t="str">
        <f>IF($H389="","",$H389*Ajustes!$B$6)</f>
        <v/>
      </c>
    </row>
    <row r="390" spans="1:9" x14ac:dyDescent="0.35">
      <c r="A390" s="16"/>
      <c r="B390" s="17"/>
      <c r="C390" s="17"/>
      <c r="D390" s="17"/>
      <c r="E390" s="17"/>
      <c r="F390" s="18"/>
      <c r="G390" s="17"/>
      <c r="H390" s="19"/>
      <c r="I390" s="20" t="str">
        <f>IF($H390="","",$H390*Ajustes!$B$6)</f>
        <v/>
      </c>
    </row>
    <row r="391" spans="1:9" x14ac:dyDescent="0.35">
      <c r="A391" s="16"/>
      <c r="B391" s="17"/>
      <c r="C391" s="17"/>
      <c r="D391" s="17"/>
      <c r="E391" s="17"/>
      <c r="F391" s="18"/>
      <c r="G391" s="17"/>
      <c r="H391" s="19"/>
      <c r="I391" s="20" t="str">
        <f>IF($H391="","",$H391*Ajustes!$B$6)</f>
        <v/>
      </c>
    </row>
    <row r="392" spans="1:9" x14ac:dyDescent="0.35">
      <c r="A392" s="16"/>
      <c r="B392" s="17"/>
      <c r="C392" s="17"/>
      <c r="D392" s="17"/>
      <c r="E392" s="17"/>
      <c r="F392" s="18"/>
      <c r="G392" s="17"/>
      <c r="H392" s="19"/>
      <c r="I392" s="20" t="str">
        <f>IF($H392="","",$H392*Ajustes!$B$6)</f>
        <v/>
      </c>
    </row>
    <row r="393" spans="1:9" x14ac:dyDescent="0.35">
      <c r="A393" s="16"/>
      <c r="B393" s="17"/>
      <c r="C393" s="17"/>
      <c r="D393" s="17"/>
      <c r="E393" s="17"/>
      <c r="F393" s="18"/>
      <c r="G393" s="17"/>
      <c r="H393" s="19"/>
      <c r="I393" s="20" t="str">
        <f>IF($H393="","",$H393*Ajustes!$B$6)</f>
        <v/>
      </c>
    </row>
    <row r="394" spans="1:9" x14ac:dyDescent="0.35">
      <c r="A394" s="16"/>
      <c r="B394" s="17"/>
      <c r="C394" s="17"/>
      <c r="D394" s="17"/>
      <c r="E394" s="17"/>
      <c r="F394" s="18"/>
      <c r="G394" s="17"/>
      <c r="H394" s="19"/>
      <c r="I394" s="20" t="str">
        <f>IF($H394="","",$H394*Ajustes!$B$6)</f>
        <v/>
      </c>
    </row>
    <row r="395" spans="1:9" x14ac:dyDescent="0.35">
      <c r="A395" s="16"/>
      <c r="B395" s="17"/>
      <c r="C395" s="17"/>
      <c r="D395" s="17"/>
      <c r="E395" s="17"/>
      <c r="F395" s="18"/>
      <c r="G395" s="17"/>
      <c r="H395" s="19"/>
      <c r="I395" s="20" t="str">
        <f>IF($H395="","",$H395*Ajustes!$B$6)</f>
        <v/>
      </c>
    </row>
    <row r="396" spans="1:9" x14ac:dyDescent="0.35">
      <c r="A396" s="16"/>
      <c r="B396" s="17"/>
      <c r="C396" s="17"/>
      <c r="D396" s="17"/>
      <c r="E396" s="17"/>
      <c r="F396" s="18"/>
      <c r="G396" s="17"/>
      <c r="H396" s="19"/>
      <c r="I396" s="20" t="str">
        <f>IF($H396="","",$H396*Ajustes!$B$6)</f>
        <v/>
      </c>
    </row>
    <row r="397" spans="1:9" x14ac:dyDescent="0.35">
      <c r="A397" s="16"/>
      <c r="B397" s="17"/>
      <c r="C397" s="17"/>
      <c r="D397" s="17"/>
      <c r="E397" s="17"/>
      <c r="F397" s="18"/>
      <c r="G397" s="17"/>
      <c r="H397" s="19"/>
      <c r="I397" s="20" t="str">
        <f>IF($H397="","",$H397*Ajustes!$B$6)</f>
        <v/>
      </c>
    </row>
    <row r="398" spans="1:9" x14ac:dyDescent="0.35">
      <c r="A398" s="16"/>
      <c r="B398" s="17"/>
      <c r="C398" s="17"/>
      <c r="D398" s="17"/>
      <c r="E398" s="17"/>
      <c r="F398" s="18"/>
      <c r="G398" s="17"/>
      <c r="H398" s="19"/>
      <c r="I398" s="20" t="str">
        <f>IF($H398="","",$H398*Ajustes!$B$6)</f>
        <v/>
      </c>
    </row>
    <row r="399" spans="1:9" x14ac:dyDescent="0.35">
      <c r="A399" s="16"/>
      <c r="B399" s="17"/>
      <c r="C399" s="17"/>
      <c r="D399" s="17"/>
      <c r="E399" s="17"/>
      <c r="F399" s="18"/>
      <c r="G399" s="17"/>
      <c r="H399" s="19"/>
      <c r="I399" s="20" t="str">
        <f>IF($H399="","",$H399*Ajustes!$B$6)</f>
        <v/>
      </c>
    </row>
    <row r="400" spans="1:9" x14ac:dyDescent="0.35">
      <c r="A400" s="16"/>
      <c r="B400" s="17"/>
      <c r="C400" s="17"/>
      <c r="D400" s="17"/>
      <c r="E400" s="17"/>
      <c r="F400" s="18"/>
      <c r="G400" s="17"/>
      <c r="H400" s="19"/>
      <c r="I400" s="20" t="str">
        <f>IF($H400="","",$H400*Ajustes!$B$6)</f>
        <v/>
      </c>
    </row>
    <row r="401" spans="1:9" x14ac:dyDescent="0.35">
      <c r="A401" s="16"/>
      <c r="B401" s="17"/>
      <c r="C401" s="17"/>
      <c r="D401" s="17"/>
      <c r="E401" s="17"/>
      <c r="F401" s="18"/>
      <c r="G401" s="17"/>
      <c r="H401" s="19"/>
      <c r="I401" s="20" t="str">
        <f>IF($H401="","",$H401*Ajustes!$B$6)</f>
        <v/>
      </c>
    </row>
    <row r="402" spans="1:9" x14ac:dyDescent="0.35">
      <c r="A402" s="16"/>
      <c r="B402" s="17"/>
      <c r="C402" s="17"/>
      <c r="D402" s="17"/>
      <c r="E402" s="17"/>
      <c r="F402" s="18"/>
      <c r="G402" s="17"/>
      <c r="H402" s="19"/>
      <c r="I402" s="20" t="str">
        <f>IF($H402="","",$H402*Ajustes!$B$6)</f>
        <v/>
      </c>
    </row>
    <row r="403" spans="1:9" x14ac:dyDescent="0.35">
      <c r="A403" s="16"/>
      <c r="B403" s="17"/>
      <c r="C403" s="17"/>
      <c r="D403" s="17"/>
      <c r="E403" s="17"/>
      <c r="F403" s="18"/>
      <c r="G403" s="17"/>
      <c r="H403" s="19"/>
      <c r="I403" s="20" t="str">
        <f>IF($H403="","",$H403*Ajustes!$B$6)</f>
        <v/>
      </c>
    </row>
  </sheetData>
  <sheetProtection sheet="1" objects="1" scenarios="1"/>
  <mergeCells count="2">
    <mergeCell ref="A1:I1"/>
    <mergeCell ref="A2:I2"/>
  </mergeCells>
  <conditionalFormatting sqref="A4:I403">
    <cfRule type="expression" dxfId="1" priority="1">
      <formula>$B4="Receita"</formula>
    </cfRule>
    <cfRule type="expression" dxfId="0" priority="2">
      <formula>$B4="Despesa"</formula>
    </cfRule>
  </conditionalFormatting>
  <dataValidations count="4">
    <dataValidation type="list" allowBlank="1" showInputMessage="1" showErrorMessage="1" errorTitle="Ops!" error="Use a setinha da célula e escolha Receita ou Despesa." promptTitle="Tipo" prompt="Clique na setinha e escolha Receita ou Despesa." sqref="B4:B403" xr:uid="{60CFFE41-82A6-46CE-B95B-DF72EA9A3DA5}">
      <mc:AlternateContent xmlns:x12ac="http://schemas.microsoft.com/office/spreadsheetml/2011/1/ac" xmlns:mc="http://schemas.openxmlformats.org/markup-compatibility/2006">
        <mc:Choice Requires="x12ac">
          <x12ac:list>"Receita,Despesa"</x12ac:list>
        </mc:Choice>
        <mc:Fallback>
          <formula1>"Receita,Despesa"</formula1>
        </mc:Fallback>
      </mc:AlternateContent>
    </dataValidation>
    <dataValidation type="decimal" allowBlank="1" showInputMessage="1" showErrorMessage="1" errorTitle="Data inválida" error="Digite uma data no formato dia/mês/ano. Ex.: 15/03/2026" promptTitle="Data" prompt="Digite a data do lançamento. Ex.: 15/03/2026" sqref="A4:A403" xr:uid="{483FAB36-071A-4BB1-A322-8FD27F0E6221}">
      <formula1>43831</formula1>
      <formula2>51502</formula2>
    </dataValidation>
    <dataValidation type="decimal" operator="greaterThanOrEqual" allowBlank="1" showInputMessage="1" showErrorMessage="1" errorTitle="Valor inválido" error="Digite apenas números (sem R$). Ex.: 150 ou 150,50" promptTitle="Valor" prompt="Somente números. Ex.: 150 ou 150,50" sqref="F4:F403" xr:uid="{68563530-BCD3-4032-94BD-1D58B7C4DBA9}">
      <formula1>0</formula1>
    </dataValidation>
    <dataValidation type="decimal" operator="greaterThanOrEqual" allowBlank="1" showInputMessage="1" showErrorMessage="1" errorTitle="Km inválido" error="Digite apenas números. Ex.: 12" promptTitle="Km rodados" prompt="Quantos km você rodou neste atendimento? O custo é calculado sozinho. Deixe vazio se não houve deslocamento." sqref="H4:H403" xr:uid="{758173B8-1D10-40A3-B69D-44635816FF3B}">
      <formula1>0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promptTitle="Categoria" prompt="Escolha na lista ou digite outra. As opções são editadas na aba Ajustes." xr:uid="{23F4001A-E43F-4385-9748-3C4B0A5ED707}">
          <x14:formula1>
            <xm:f>Ajustes!$I$10:$I$35</xm:f>
          </x14:formula1>
          <xm:sqref>C4:C403</xm:sqref>
        </x14:dataValidation>
        <x14:dataValidation type="list" allowBlank="1" showInputMessage="1" promptTitle="Paciente" prompt="Escolha na lista ou digite um nome novo (cadastre-o na aba Ajustes para aparecer aqui)." xr:uid="{56698BD6-8DEA-49E9-ABB5-5C8BD24E2FBC}">
          <x14:formula1>
            <xm:f>Ajustes!$G$10:$G$39</xm:f>
          </x14:formula1>
          <xm:sqref>D4:D403</xm:sqref>
        </x14:dataValidation>
        <x14:dataValidation type="list" allowBlank="1" showInputMessage="1" promptTitle="Pagamento" prompt="Escolha na lista ou digite outra forma." xr:uid="{7A10788A-9A6E-475F-ABBF-B02F8542169F}">
          <x14:formula1>
            <xm:f>Ajustes!$E$10:$E$17</xm:f>
          </x14:formula1>
          <xm:sqref>G4:G403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6C09-E49E-4A33-985B-21ABF6C85F89}">
  <sheetPr>
    <tabColor rgb="FF606870"/>
  </sheetPr>
  <dimension ref="A1:V16"/>
  <sheetViews>
    <sheetView showGridLines="0" workbookViewId="0">
      <pane ySplit="2" topLeftCell="A3" activePane="bottomLeft" state="frozenSplit"/>
      <selection pane="bottomLeft" sqref="A1:I1"/>
    </sheetView>
  </sheetViews>
  <sheetFormatPr defaultRowHeight="15" x14ac:dyDescent="0.35"/>
  <cols>
    <col min="1" max="9" width="13.77734375" style="1" customWidth="1"/>
    <col min="10" max="10" width="8.88671875" style="1"/>
    <col min="11" max="22" width="0" style="1" hidden="1" customWidth="1"/>
    <col min="23" max="16384" width="8.88671875" style="1"/>
  </cols>
  <sheetData>
    <row r="1" spans="1:22" ht="30" customHeight="1" x14ac:dyDescent="0.45">
      <c r="A1" s="3" t="s">
        <v>55</v>
      </c>
      <c r="B1" s="4"/>
      <c r="C1" s="4"/>
      <c r="D1" s="4"/>
      <c r="E1" s="4"/>
      <c r="F1" s="4"/>
      <c r="G1" s="4"/>
      <c r="H1" s="4"/>
      <c r="I1" s="4"/>
    </row>
    <row r="2" spans="1:22" ht="19.95" customHeight="1" x14ac:dyDescent="0.35">
      <c r="A2" s="21" t="s">
        <v>56</v>
      </c>
      <c r="B2" s="21" t="s">
        <v>57</v>
      </c>
      <c r="C2" s="21" t="s">
        <v>58</v>
      </c>
      <c r="D2" s="21" t="s">
        <v>59</v>
      </c>
      <c r="E2" s="21" t="s">
        <v>60</v>
      </c>
      <c r="F2" s="21" t="s">
        <v>61</v>
      </c>
      <c r="G2" s="21" t="s">
        <v>62</v>
      </c>
      <c r="H2" s="21" t="s">
        <v>63</v>
      </c>
      <c r="I2" s="21" t="s">
        <v>64</v>
      </c>
      <c r="K2" s="1" t="s">
        <v>56</v>
      </c>
      <c r="L2" s="1" t="s">
        <v>57</v>
      </c>
      <c r="M2" s="1" t="s">
        <v>58</v>
      </c>
      <c r="O2" s="1" t="s">
        <v>56</v>
      </c>
      <c r="P2" s="1" t="s">
        <v>59</v>
      </c>
      <c r="R2" s="1" t="s">
        <v>56</v>
      </c>
      <c r="S2" s="1" t="s">
        <v>62</v>
      </c>
      <c r="U2" s="1" t="s">
        <v>39</v>
      </c>
      <c r="V2" s="1" t="s">
        <v>78</v>
      </c>
    </row>
    <row r="3" spans="1:22" x14ac:dyDescent="0.35">
      <c r="A3" s="22" t="s">
        <v>65</v>
      </c>
      <c r="B3" s="23">
        <f>SUMIFS(Lançamentos!$F:$F,Lançamentos!$B:$B,"Receita",Lançamentos!$A:$A,"&gt;="&amp;DATE(Ajustes!$B$5,1,1),Lançamentos!$A:$A,"&lt;"&amp;DATE(Ajustes!$B$5,2,1))</f>
        <v>850</v>
      </c>
      <c r="C3" s="23">
        <f>SUMIFS(Lançamentos!$F:$F,Lançamentos!$B:$B,"Despesa",Lançamentos!$A:$A,"&gt;="&amp;DATE(Ajustes!$B$5,1,1),Lançamentos!$A:$A,"&lt;"&amp;DATE(Ajustes!$B$5,2,1))</f>
        <v>75</v>
      </c>
      <c r="D3" s="23">
        <f>B3-C3</f>
        <v>775</v>
      </c>
      <c r="E3" s="24">
        <f>IF(B3=0,0,D3/B3)</f>
        <v>0.91176470588235292</v>
      </c>
      <c r="F3" s="22">
        <f>COUNTIFS(Lançamentos!$B:$B,"Receita",Lançamentos!$A:$A,"&gt;="&amp;DATE(Ajustes!$B$5,1,1),Lançamentos!$A:$A,"&lt;"&amp;DATE(Ajustes!$B$5,2,1))</f>
        <v>3</v>
      </c>
      <c r="G3" s="23">
        <f>IF(F3=0,0,B3/F3)</f>
        <v>283.33333333333331</v>
      </c>
      <c r="H3" s="25">
        <f>SUMIFS(Lançamentos!$H:$H,Lançamentos!$A:$A,"&gt;="&amp;DATE(Ajustes!$B$5,1,1),Lançamentos!$A:$A,"&lt;"&amp;DATE(Ajustes!$B$5,2,1))</f>
        <v>35</v>
      </c>
      <c r="I3" s="23">
        <f>SUMIFS(Lançamentos!$I:$I,Lançamentos!$A:$A,"&gt;="&amp;DATE(Ajustes!$B$5,1,1),Lançamentos!$A:$A,"&lt;"&amp;DATE(Ajustes!$B$5,2,1))</f>
        <v>42</v>
      </c>
      <c r="K3" s="1" t="str">
        <f>LEFT(A3,3)</f>
        <v>Jan</v>
      </c>
      <c r="L3" s="8">
        <f>B3</f>
        <v>850</v>
      </c>
      <c r="M3" s="8">
        <f>C3</f>
        <v>75</v>
      </c>
      <c r="O3" s="1" t="str">
        <f>LEFT(A3,3)</f>
        <v>Jan</v>
      </c>
      <c r="P3" s="8">
        <f>D3</f>
        <v>775</v>
      </c>
      <c r="R3" s="1" t="str">
        <f>LEFT(A3,3)</f>
        <v>Jan</v>
      </c>
      <c r="S3" s="8">
        <f>G3</f>
        <v>283.33333333333331</v>
      </c>
      <c r="U3" s="1" t="str">
        <f>IF(Ajustes!C10="","",Ajustes!C10)</f>
        <v>Combustível / Transporte</v>
      </c>
      <c r="V3" s="1">
        <f>IF(U3="",0,SUMIF(Lançamentos!$C:$C,U3,Lançamentos!$F:$F))</f>
        <v>90</v>
      </c>
    </row>
    <row r="4" spans="1:22" x14ac:dyDescent="0.35">
      <c r="A4" s="26" t="s">
        <v>66</v>
      </c>
      <c r="B4" s="27">
        <f>SUMIFS(Lançamentos!$F:$F,Lançamentos!$B:$B,"Receita",Lançamentos!$A:$A,"&gt;="&amp;DATE(Ajustes!$B$5,2,1),Lançamentos!$A:$A,"&lt;"&amp;DATE(Ajustes!$B$5,3,1))</f>
        <v>240</v>
      </c>
      <c r="C4" s="27">
        <f>SUMIFS(Lançamentos!$F:$F,Lançamentos!$B:$B,"Despesa",Lançamentos!$A:$A,"&gt;="&amp;DATE(Ajustes!$B$5,2,1),Lançamentos!$A:$A,"&lt;"&amp;DATE(Ajustes!$B$5,3,1))</f>
        <v>90</v>
      </c>
      <c r="D4" s="27">
        <f>B4-C4</f>
        <v>150</v>
      </c>
      <c r="E4" s="28">
        <f>IF(B4=0,0,D4/B4)</f>
        <v>0.625</v>
      </c>
      <c r="F4" s="26">
        <f>COUNTIFS(Lançamentos!$B:$B,"Receita",Lançamentos!$A:$A,"&gt;="&amp;DATE(Ajustes!$B$5,2,1),Lançamentos!$A:$A,"&lt;"&amp;DATE(Ajustes!$B$5,3,1))</f>
        <v>2</v>
      </c>
      <c r="G4" s="27">
        <f>IF(F4=0,0,B4/F4)</f>
        <v>120</v>
      </c>
      <c r="H4" s="29">
        <f>SUMIFS(Lançamentos!$H:$H,Lançamentos!$A:$A,"&gt;="&amp;DATE(Ajustes!$B$5,2,1),Lançamentos!$A:$A,"&lt;"&amp;DATE(Ajustes!$B$5,3,1))</f>
        <v>12</v>
      </c>
      <c r="I4" s="27">
        <f>SUMIFS(Lançamentos!$I:$I,Lançamentos!$A:$A,"&gt;="&amp;DATE(Ajustes!$B$5,2,1),Lançamentos!$A:$A,"&lt;"&amp;DATE(Ajustes!$B$5,3,1))</f>
        <v>14.399999999999999</v>
      </c>
      <c r="K4" s="1" t="str">
        <f>LEFT(A4,3)</f>
        <v>Fev</v>
      </c>
      <c r="L4" s="8">
        <f>B4</f>
        <v>240</v>
      </c>
      <c r="M4" s="8">
        <f>C4</f>
        <v>90</v>
      </c>
      <c r="O4" s="1" t="str">
        <f>LEFT(A4,3)</f>
        <v>Fev</v>
      </c>
      <c r="P4" s="8">
        <f>D4</f>
        <v>150</v>
      </c>
      <c r="R4" s="1" t="str">
        <f>LEFT(A4,3)</f>
        <v>Fev</v>
      </c>
      <c r="S4" s="8">
        <f>G4</f>
        <v>120</v>
      </c>
      <c r="U4" s="1" t="str">
        <f>IF(Ajustes!C11="","",Ajustes!C11)</f>
        <v>Materiais e insumos</v>
      </c>
      <c r="V4" s="1">
        <f>IF(U4="",0,SUMIF(Lançamentos!$C:$C,U4,Lançamentos!$F:$F))</f>
        <v>75</v>
      </c>
    </row>
    <row r="5" spans="1:22" x14ac:dyDescent="0.35">
      <c r="A5" s="22" t="s">
        <v>67</v>
      </c>
      <c r="B5" s="23">
        <f>SUMIFS(Lançamentos!$F:$F,Lançamentos!$B:$B,"Receita",Lançamentos!$A:$A,"&gt;="&amp;DATE(Ajustes!$B$5,3,1),Lançamentos!$A:$A,"&lt;"&amp;DATE(Ajustes!$B$5,4,1))</f>
        <v>520</v>
      </c>
      <c r="C5" s="23">
        <f>SUMIFS(Lançamentos!$F:$F,Lançamentos!$B:$B,"Despesa",Lançamentos!$A:$A,"&gt;="&amp;DATE(Ajustes!$B$5,3,1),Lançamentos!$A:$A,"&lt;"&amp;DATE(Ajustes!$B$5,4,1))</f>
        <v>71</v>
      </c>
      <c r="D5" s="23">
        <f>B5-C5</f>
        <v>449</v>
      </c>
      <c r="E5" s="24">
        <f>IF(B5=0,0,D5/B5)</f>
        <v>0.8634615384615385</v>
      </c>
      <c r="F5" s="22">
        <f>COUNTIFS(Lançamentos!$B:$B,"Receita",Lançamentos!$A:$A,"&gt;="&amp;DATE(Ajustes!$B$5,3,1),Lançamentos!$A:$A,"&lt;"&amp;DATE(Ajustes!$B$5,4,1))</f>
        <v>1</v>
      </c>
      <c r="G5" s="23">
        <f>IF(F5=0,0,B5/F5)</f>
        <v>520</v>
      </c>
      <c r="H5" s="25">
        <f>SUMIFS(Lançamentos!$H:$H,Lançamentos!$A:$A,"&gt;="&amp;DATE(Ajustes!$B$5,3,1),Lançamentos!$A:$A,"&lt;"&amp;DATE(Ajustes!$B$5,4,1))</f>
        <v>12</v>
      </c>
      <c r="I5" s="23">
        <f>SUMIFS(Lançamentos!$I:$I,Lançamentos!$A:$A,"&gt;="&amp;DATE(Ajustes!$B$5,3,1),Lançamentos!$A:$A,"&lt;"&amp;DATE(Ajustes!$B$5,4,1))</f>
        <v>14.399999999999999</v>
      </c>
      <c r="K5" s="1" t="str">
        <f>LEFT(A5,3)</f>
        <v>Mar</v>
      </c>
      <c r="L5" s="8">
        <f>B5</f>
        <v>520</v>
      </c>
      <c r="M5" s="8">
        <f>C5</f>
        <v>71</v>
      </c>
      <c r="O5" s="1" t="str">
        <f>LEFT(A5,3)</f>
        <v>Mar</v>
      </c>
      <c r="P5" s="8">
        <f>D5</f>
        <v>449</v>
      </c>
      <c r="R5" s="1" t="str">
        <f>LEFT(A5,3)</f>
        <v>Mar</v>
      </c>
      <c r="S5" s="8">
        <f>G5</f>
        <v>520</v>
      </c>
      <c r="U5" s="1" t="str">
        <f>IF(Ajustes!C12="","",Ajustes!C12)</f>
        <v>Equipamentos</v>
      </c>
      <c r="V5" s="1">
        <f>IF(U5="",0,SUMIF(Lançamentos!$C:$C,U5,Lançamentos!$F:$F))</f>
        <v>0</v>
      </c>
    </row>
    <row r="6" spans="1:22" x14ac:dyDescent="0.35">
      <c r="A6" s="26" t="s">
        <v>68</v>
      </c>
      <c r="B6" s="27">
        <f>SUMIFS(Lançamentos!$F:$F,Lançamentos!$B:$B,"Receita",Lançamentos!$A:$A,"&gt;="&amp;DATE(Ajustes!$B$5,4,1),Lançamentos!$A:$A,"&lt;"&amp;DATE(Ajustes!$B$5,5,1))</f>
        <v>0</v>
      </c>
      <c r="C6" s="27">
        <f>SUMIFS(Lançamentos!$F:$F,Lançamentos!$B:$B,"Despesa",Lançamentos!$A:$A,"&gt;="&amp;DATE(Ajustes!$B$5,4,1),Lançamentos!$A:$A,"&lt;"&amp;DATE(Ajustes!$B$5,5,1))</f>
        <v>0</v>
      </c>
      <c r="D6" s="27">
        <f>B6-C6</f>
        <v>0</v>
      </c>
      <c r="E6" s="28">
        <f>IF(B6=0,0,D6/B6)</f>
        <v>0</v>
      </c>
      <c r="F6" s="26">
        <f>COUNTIFS(Lançamentos!$B:$B,"Receita",Lançamentos!$A:$A,"&gt;="&amp;DATE(Ajustes!$B$5,4,1),Lançamentos!$A:$A,"&lt;"&amp;DATE(Ajustes!$B$5,5,1))</f>
        <v>0</v>
      </c>
      <c r="G6" s="27">
        <f>IF(F6=0,0,B6/F6)</f>
        <v>0</v>
      </c>
      <c r="H6" s="29">
        <f>SUMIFS(Lançamentos!$H:$H,Lançamentos!$A:$A,"&gt;="&amp;DATE(Ajustes!$B$5,4,1),Lançamentos!$A:$A,"&lt;"&amp;DATE(Ajustes!$B$5,5,1))</f>
        <v>0</v>
      </c>
      <c r="I6" s="27">
        <f>SUMIFS(Lançamentos!$I:$I,Lançamentos!$A:$A,"&gt;="&amp;DATE(Ajustes!$B$5,4,1),Lançamentos!$A:$A,"&lt;"&amp;DATE(Ajustes!$B$5,5,1))</f>
        <v>0</v>
      </c>
      <c r="K6" s="1" t="str">
        <f>LEFT(A6,3)</f>
        <v>Abr</v>
      </c>
      <c r="L6" s="8">
        <f>B6</f>
        <v>0</v>
      </c>
      <c r="M6" s="8">
        <f>C6</f>
        <v>0</v>
      </c>
      <c r="O6" s="1" t="str">
        <f>LEFT(A6,3)</f>
        <v>Abr</v>
      </c>
      <c r="P6" s="8">
        <f>D6</f>
        <v>0</v>
      </c>
      <c r="R6" s="1" t="str">
        <f>LEFT(A6,3)</f>
        <v>Abr</v>
      </c>
      <c r="S6" s="8">
        <f>G6</f>
        <v>0</v>
      </c>
      <c r="U6" s="1" t="str">
        <f>IF(Ajustes!C13="","",Ajustes!C13)</f>
        <v>Impostos e taxas</v>
      </c>
      <c r="V6" s="1">
        <f>IF(U6="",0,SUMIF(Lançamentos!$C:$C,U6,Lançamentos!$F:$F))</f>
        <v>71</v>
      </c>
    </row>
    <row r="7" spans="1:22" x14ac:dyDescent="0.35">
      <c r="A7" s="22" t="s">
        <v>69</v>
      </c>
      <c r="B7" s="23">
        <f>SUMIFS(Lançamentos!$F:$F,Lançamentos!$B:$B,"Receita",Lançamentos!$A:$A,"&gt;="&amp;DATE(Ajustes!$B$5,5,1),Lançamentos!$A:$A,"&lt;"&amp;DATE(Ajustes!$B$5,6,1))</f>
        <v>0</v>
      </c>
      <c r="C7" s="23">
        <f>SUMIFS(Lançamentos!$F:$F,Lançamentos!$B:$B,"Despesa",Lançamentos!$A:$A,"&gt;="&amp;DATE(Ajustes!$B$5,5,1),Lançamentos!$A:$A,"&lt;"&amp;DATE(Ajustes!$B$5,6,1))</f>
        <v>0</v>
      </c>
      <c r="D7" s="23">
        <f>B7-C7</f>
        <v>0</v>
      </c>
      <c r="E7" s="24">
        <f>IF(B7=0,0,D7/B7)</f>
        <v>0</v>
      </c>
      <c r="F7" s="22">
        <f>COUNTIFS(Lançamentos!$B:$B,"Receita",Lançamentos!$A:$A,"&gt;="&amp;DATE(Ajustes!$B$5,5,1),Lançamentos!$A:$A,"&lt;"&amp;DATE(Ajustes!$B$5,6,1))</f>
        <v>0</v>
      </c>
      <c r="G7" s="23">
        <f>IF(F7=0,0,B7/F7)</f>
        <v>0</v>
      </c>
      <c r="H7" s="25">
        <f>SUMIFS(Lançamentos!$H:$H,Lançamentos!$A:$A,"&gt;="&amp;DATE(Ajustes!$B$5,5,1),Lançamentos!$A:$A,"&lt;"&amp;DATE(Ajustes!$B$5,6,1))</f>
        <v>0</v>
      </c>
      <c r="I7" s="23">
        <f>SUMIFS(Lançamentos!$I:$I,Lançamentos!$A:$A,"&gt;="&amp;DATE(Ajustes!$B$5,5,1),Lançamentos!$A:$A,"&lt;"&amp;DATE(Ajustes!$B$5,6,1))</f>
        <v>0</v>
      </c>
      <c r="K7" s="1" t="str">
        <f>LEFT(A7,3)</f>
        <v>Mai</v>
      </c>
      <c r="L7" s="8">
        <f>B7</f>
        <v>0</v>
      </c>
      <c r="M7" s="8">
        <f>C7</f>
        <v>0</v>
      </c>
      <c r="O7" s="1" t="str">
        <f>LEFT(A7,3)</f>
        <v>Mai</v>
      </c>
      <c r="P7" s="8">
        <f>D7</f>
        <v>0</v>
      </c>
      <c r="R7" s="1" t="str">
        <f>LEFT(A7,3)</f>
        <v>Mai</v>
      </c>
      <c r="S7" s="8">
        <f>G7</f>
        <v>0</v>
      </c>
      <c r="U7" s="1" t="str">
        <f>IF(Ajustes!C14="","",Ajustes!C14)</f>
        <v>Marketing</v>
      </c>
      <c r="V7" s="1">
        <f>IF(U7="",0,SUMIF(Lançamentos!$C:$C,U7,Lançamentos!$F:$F))</f>
        <v>0</v>
      </c>
    </row>
    <row r="8" spans="1:22" x14ac:dyDescent="0.35">
      <c r="A8" s="26" t="s">
        <v>70</v>
      </c>
      <c r="B8" s="27">
        <f>SUMIFS(Lançamentos!$F:$F,Lançamentos!$B:$B,"Receita",Lançamentos!$A:$A,"&gt;="&amp;DATE(Ajustes!$B$5,6,1),Lançamentos!$A:$A,"&lt;"&amp;DATE(Ajustes!$B$5,7,1))</f>
        <v>0</v>
      </c>
      <c r="C8" s="27">
        <f>SUMIFS(Lançamentos!$F:$F,Lançamentos!$B:$B,"Despesa",Lançamentos!$A:$A,"&gt;="&amp;DATE(Ajustes!$B$5,6,1),Lançamentos!$A:$A,"&lt;"&amp;DATE(Ajustes!$B$5,7,1))</f>
        <v>0</v>
      </c>
      <c r="D8" s="27">
        <f>B8-C8</f>
        <v>0</v>
      </c>
      <c r="E8" s="28">
        <f>IF(B8=0,0,D8/B8)</f>
        <v>0</v>
      </c>
      <c r="F8" s="26">
        <f>COUNTIFS(Lançamentos!$B:$B,"Receita",Lançamentos!$A:$A,"&gt;="&amp;DATE(Ajustes!$B$5,6,1),Lançamentos!$A:$A,"&lt;"&amp;DATE(Ajustes!$B$5,7,1))</f>
        <v>0</v>
      </c>
      <c r="G8" s="27">
        <f>IF(F8=0,0,B8/F8)</f>
        <v>0</v>
      </c>
      <c r="H8" s="29">
        <f>SUMIFS(Lançamentos!$H:$H,Lançamentos!$A:$A,"&gt;="&amp;DATE(Ajustes!$B$5,6,1),Lançamentos!$A:$A,"&lt;"&amp;DATE(Ajustes!$B$5,7,1))</f>
        <v>0</v>
      </c>
      <c r="I8" s="27">
        <f>SUMIFS(Lançamentos!$I:$I,Lançamentos!$A:$A,"&gt;="&amp;DATE(Ajustes!$B$5,6,1),Lançamentos!$A:$A,"&lt;"&amp;DATE(Ajustes!$B$5,7,1))</f>
        <v>0</v>
      </c>
      <c r="K8" s="1" t="str">
        <f>LEFT(A8,3)</f>
        <v>Jun</v>
      </c>
      <c r="L8" s="8">
        <f>B8</f>
        <v>0</v>
      </c>
      <c r="M8" s="8">
        <f>C8</f>
        <v>0</v>
      </c>
      <c r="O8" s="1" t="str">
        <f>LEFT(A8,3)</f>
        <v>Jun</v>
      </c>
      <c r="P8" s="8">
        <f>D8</f>
        <v>0</v>
      </c>
      <c r="R8" s="1" t="str">
        <f>LEFT(A8,3)</f>
        <v>Jun</v>
      </c>
      <c r="S8" s="8">
        <f>G8</f>
        <v>0</v>
      </c>
      <c r="U8" s="1" t="str">
        <f>IF(Ajustes!C15="","",Ajustes!C15)</f>
        <v>Estrutura / Aluguel</v>
      </c>
      <c r="V8" s="1">
        <f>IF(U8="",0,SUMIF(Lançamentos!$C:$C,U8,Lançamentos!$F:$F))</f>
        <v>0</v>
      </c>
    </row>
    <row r="9" spans="1:22" x14ac:dyDescent="0.35">
      <c r="A9" s="22" t="s">
        <v>71</v>
      </c>
      <c r="B9" s="23">
        <f>SUMIFS(Lançamentos!$F:$F,Lançamentos!$B:$B,"Receita",Lançamentos!$A:$A,"&gt;="&amp;DATE(Ajustes!$B$5,7,1),Lançamentos!$A:$A,"&lt;"&amp;DATE(Ajustes!$B$5,8,1))</f>
        <v>0</v>
      </c>
      <c r="C9" s="23">
        <f>SUMIFS(Lançamentos!$F:$F,Lançamentos!$B:$B,"Despesa",Lançamentos!$A:$A,"&gt;="&amp;DATE(Ajustes!$B$5,7,1),Lançamentos!$A:$A,"&lt;"&amp;DATE(Ajustes!$B$5,8,1))</f>
        <v>0</v>
      </c>
      <c r="D9" s="23">
        <f>B9-C9</f>
        <v>0</v>
      </c>
      <c r="E9" s="24">
        <f>IF(B9=0,0,D9/B9)</f>
        <v>0</v>
      </c>
      <c r="F9" s="22">
        <f>COUNTIFS(Lançamentos!$B:$B,"Receita",Lançamentos!$A:$A,"&gt;="&amp;DATE(Ajustes!$B$5,7,1),Lançamentos!$A:$A,"&lt;"&amp;DATE(Ajustes!$B$5,8,1))</f>
        <v>0</v>
      </c>
      <c r="G9" s="23">
        <f>IF(F9=0,0,B9/F9)</f>
        <v>0</v>
      </c>
      <c r="H9" s="25">
        <f>SUMIFS(Lançamentos!$H:$H,Lançamentos!$A:$A,"&gt;="&amp;DATE(Ajustes!$B$5,7,1),Lançamentos!$A:$A,"&lt;"&amp;DATE(Ajustes!$B$5,8,1))</f>
        <v>0</v>
      </c>
      <c r="I9" s="23">
        <f>SUMIFS(Lançamentos!$I:$I,Lançamentos!$A:$A,"&gt;="&amp;DATE(Ajustes!$B$5,7,1),Lançamentos!$A:$A,"&lt;"&amp;DATE(Ajustes!$B$5,8,1))</f>
        <v>0</v>
      </c>
      <c r="K9" s="1" t="str">
        <f>LEFT(A9,3)</f>
        <v>Jul</v>
      </c>
      <c r="L9" s="8">
        <f>B9</f>
        <v>0</v>
      </c>
      <c r="M9" s="8">
        <f>C9</f>
        <v>0</v>
      </c>
      <c r="O9" s="1" t="str">
        <f>LEFT(A9,3)</f>
        <v>Jul</v>
      </c>
      <c r="P9" s="8">
        <f>D9</f>
        <v>0</v>
      </c>
      <c r="R9" s="1" t="str">
        <f>LEFT(A9,3)</f>
        <v>Jul</v>
      </c>
      <c r="S9" s="8">
        <f>G9</f>
        <v>0</v>
      </c>
      <c r="U9" s="1" t="str">
        <f>IF(Ajustes!C16="","",Ajustes!C16)</f>
        <v>Alimentação</v>
      </c>
      <c r="V9" s="1">
        <f>IF(U9="",0,SUMIF(Lançamentos!$C:$C,U9,Lançamentos!$F:$F))</f>
        <v>0</v>
      </c>
    </row>
    <row r="10" spans="1:22" x14ac:dyDescent="0.35">
      <c r="A10" s="26" t="s">
        <v>72</v>
      </c>
      <c r="B10" s="27">
        <f>SUMIFS(Lançamentos!$F:$F,Lançamentos!$B:$B,"Receita",Lançamentos!$A:$A,"&gt;="&amp;DATE(Ajustes!$B$5,8,1),Lançamentos!$A:$A,"&lt;"&amp;DATE(Ajustes!$B$5,9,1))</f>
        <v>0</v>
      </c>
      <c r="C10" s="27">
        <f>SUMIFS(Lançamentos!$F:$F,Lançamentos!$B:$B,"Despesa",Lançamentos!$A:$A,"&gt;="&amp;DATE(Ajustes!$B$5,8,1),Lançamentos!$A:$A,"&lt;"&amp;DATE(Ajustes!$B$5,9,1))</f>
        <v>0</v>
      </c>
      <c r="D10" s="27">
        <f>B10-C10</f>
        <v>0</v>
      </c>
      <c r="E10" s="28">
        <f>IF(B10=0,0,D10/B10)</f>
        <v>0</v>
      </c>
      <c r="F10" s="26">
        <f>COUNTIFS(Lançamentos!$B:$B,"Receita",Lançamentos!$A:$A,"&gt;="&amp;DATE(Ajustes!$B$5,8,1),Lançamentos!$A:$A,"&lt;"&amp;DATE(Ajustes!$B$5,9,1))</f>
        <v>0</v>
      </c>
      <c r="G10" s="27">
        <f>IF(F10=0,0,B10/F10)</f>
        <v>0</v>
      </c>
      <c r="H10" s="29">
        <f>SUMIFS(Lançamentos!$H:$H,Lançamentos!$A:$A,"&gt;="&amp;DATE(Ajustes!$B$5,8,1),Lançamentos!$A:$A,"&lt;"&amp;DATE(Ajustes!$B$5,9,1))</f>
        <v>0</v>
      </c>
      <c r="I10" s="27">
        <f>SUMIFS(Lançamentos!$I:$I,Lançamentos!$A:$A,"&gt;="&amp;DATE(Ajustes!$B$5,8,1),Lançamentos!$A:$A,"&lt;"&amp;DATE(Ajustes!$B$5,9,1))</f>
        <v>0</v>
      </c>
      <c r="K10" s="1" t="str">
        <f>LEFT(A10,3)</f>
        <v>Ago</v>
      </c>
      <c r="L10" s="8">
        <f>B10</f>
        <v>0</v>
      </c>
      <c r="M10" s="8">
        <f>C10</f>
        <v>0</v>
      </c>
      <c r="O10" s="1" t="str">
        <f>LEFT(A10,3)</f>
        <v>Ago</v>
      </c>
      <c r="P10" s="8">
        <f>D10</f>
        <v>0</v>
      </c>
      <c r="R10" s="1" t="str">
        <f>LEFT(A10,3)</f>
        <v>Ago</v>
      </c>
      <c r="S10" s="8">
        <f>G10</f>
        <v>0</v>
      </c>
      <c r="U10" s="1" t="str">
        <f>IF(Ajustes!C17="","",Ajustes!C17)</f>
        <v>Outros (despesa)</v>
      </c>
      <c r="V10" s="1">
        <f>IF(U10="",0,SUMIF(Lançamentos!$C:$C,U10,Lançamentos!$F:$F))</f>
        <v>0</v>
      </c>
    </row>
    <row r="11" spans="1:22" x14ac:dyDescent="0.35">
      <c r="A11" s="22" t="s">
        <v>73</v>
      </c>
      <c r="B11" s="23">
        <f>SUMIFS(Lançamentos!$F:$F,Lançamentos!$B:$B,"Receita",Lançamentos!$A:$A,"&gt;="&amp;DATE(Ajustes!$B$5,9,1),Lançamentos!$A:$A,"&lt;"&amp;DATE(Ajustes!$B$5,10,1))</f>
        <v>0</v>
      </c>
      <c r="C11" s="23">
        <f>SUMIFS(Lançamentos!$F:$F,Lançamentos!$B:$B,"Despesa",Lançamentos!$A:$A,"&gt;="&amp;DATE(Ajustes!$B$5,9,1),Lançamentos!$A:$A,"&lt;"&amp;DATE(Ajustes!$B$5,10,1))</f>
        <v>0</v>
      </c>
      <c r="D11" s="23">
        <f>B11-C11</f>
        <v>0</v>
      </c>
      <c r="E11" s="24">
        <f>IF(B11=0,0,D11/B11)</f>
        <v>0</v>
      </c>
      <c r="F11" s="22">
        <f>COUNTIFS(Lançamentos!$B:$B,"Receita",Lançamentos!$A:$A,"&gt;="&amp;DATE(Ajustes!$B$5,9,1),Lançamentos!$A:$A,"&lt;"&amp;DATE(Ajustes!$B$5,10,1))</f>
        <v>0</v>
      </c>
      <c r="G11" s="23">
        <f>IF(F11=0,0,B11/F11)</f>
        <v>0</v>
      </c>
      <c r="H11" s="25">
        <f>SUMIFS(Lançamentos!$H:$H,Lançamentos!$A:$A,"&gt;="&amp;DATE(Ajustes!$B$5,9,1),Lançamentos!$A:$A,"&lt;"&amp;DATE(Ajustes!$B$5,10,1))</f>
        <v>0</v>
      </c>
      <c r="I11" s="23">
        <f>SUMIFS(Lançamentos!$I:$I,Lançamentos!$A:$A,"&gt;="&amp;DATE(Ajustes!$B$5,9,1),Lançamentos!$A:$A,"&lt;"&amp;DATE(Ajustes!$B$5,10,1))</f>
        <v>0</v>
      </c>
      <c r="K11" s="1" t="str">
        <f>LEFT(A11,3)</f>
        <v>Set</v>
      </c>
      <c r="L11" s="8">
        <f>B11</f>
        <v>0</v>
      </c>
      <c r="M11" s="8">
        <f>C11</f>
        <v>0</v>
      </c>
      <c r="O11" s="1" t="str">
        <f>LEFT(A11,3)</f>
        <v>Set</v>
      </c>
      <c r="P11" s="8">
        <f>D11</f>
        <v>0</v>
      </c>
      <c r="R11" s="1" t="str">
        <f>LEFT(A11,3)</f>
        <v>Set</v>
      </c>
      <c r="S11" s="8">
        <f>G11</f>
        <v>0</v>
      </c>
      <c r="U11" s="1" t="str">
        <f>IF(Ajustes!C18="","",Ajustes!C18)</f>
        <v/>
      </c>
      <c r="V11" s="1">
        <f>IF(U11="",0,SUMIF(Lançamentos!$C:$C,U11,Lançamentos!$F:$F))</f>
        <v>0</v>
      </c>
    </row>
    <row r="12" spans="1:22" x14ac:dyDescent="0.35">
      <c r="A12" s="26" t="s">
        <v>74</v>
      </c>
      <c r="B12" s="27">
        <f>SUMIFS(Lançamentos!$F:$F,Lançamentos!$B:$B,"Receita",Lançamentos!$A:$A,"&gt;="&amp;DATE(Ajustes!$B$5,10,1),Lançamentos!$A:$A,"&lt;"&amp;DATE(Ajustes!$B$5,11,1))</f>
        <v>0</v>
      </c>
      <c r="C12" s="27">
        <f>SUMIFS(Lançamentos!$F:$F,Lançamentos!$B:$B,"Despesa",Lançamentos!$A:$A,"&gt;="&amp;DATE(Ajustes!$B$5,10,1),Lançamentos!$A:$A,"&lt;"&amp;DATE(Ajustes!$B$5,11,1))</f>
        <v>0</v>
      </c>
      <c r="D12" s="27">
        <f>B12-C12</f>
        <v>0</v>
      </c>
      <c r="E12" s="28">
        <f>IF(B12=0,0,D12/B12)</f>
        <v>0</v>
      </c>
      <c r="F12" s="26">
        <f>COUNTIFS(Lançamentos!$B:$B,"Receita",Lançamentos!$A:$A,"&gt;="&amp;DATE(Ajustes!$B$5,10,1),Lançamentos!$A:$A,"&lt;"&amp;DATE(Ajustes!$B$5,11,1))</f>
        <v>0</v>
      </c>
      <c r="G12" s="27">
        <f>IF(F12=0,0,B12/F12)</f>
        <v>0</v>
      </c>
      <c r="H12" s="29">
        <f>SUMIFS(Lançamentos!$H:$H,Lançamentos!$A:$A,"&gt;="&amp;DATE(Ajustes!$B$5,10,1),Lançamentos!$A:$A,"&lt;"&amp;DATE(Ajustes!$B$5,11,1))</f>
        <v>0</v>
      </c>
      <c r="I12" s="27">
        <f>SUMIFS(Lançamentos!$I:$I,Lançamentos!$A:$A,"&gt;="&amp;DATE(Ajustes!$B$5,10,1),Lançamentos!$A:$A,"&lt;"&amp;DATE(Ajustes!$B$5,11,1))</f>
        <v>0</v>
      </c>
      <c r="K12" s="1" t="str">
        <f>LEFT(A12,3)</f>
        <v>Out</v>
      </c>
      <c r="L12" s="8">
        <f>B12</f>
        <v>0</v>
      </c>
      <c r="M12" s="8">
        <f>C12</f>
        <v>0</v>
      </c>
      <c r="O12" s="1" t="str">
        <f>LEFT(A12,3)</f>
        <v>Out</v>
      </c>
      <c r="P12" s="8">
        <f>D12</f>
        <v>0</v>
      </c>
      <c r="R12" s="1" t="str">
        <f>LEFT(A12,3)</f>
        <v>Out</v>
      </c>
      <c r="S12" s="8">
        <f>G12</f>
        <v>0</v>
      </c>
      <c r="U12" s="1" t="str">
        <f>IF(Ajustes!C19="","",Ajustes!C19)</f>
        <v/>
      </c>
      <c r="V12" s="1">
        <f>IF(U12="",0,SUMIF(Lançamentos!$C:$C,U12,Lançamentos!$F:$F))</f>
        <v>0</v>
      </c>
    </row>
    <row r="13" spans="1:22" x14ac:dyDescent="0.35">
      <c r="A13" s="22" t="s">
        <v>75</v>
      </c>
      <c r="B13" s="23">
        <f>SUMIFS(Lançamentos!$F:$F,Lançamentos!$B:$B,"Receita",Lançamentos!$A:$A,"&gt;="&amp;DATE(Ajustes!$B$5,11,1),Lançamentos!$A:$A,"&lt;"&amp;DATE(Ajustes!$B$5,12,1))</f>
        <v>0</v>
      </c>
      <c r="C13" s="23">
        <f>SUMIFS(Lançamentos!$F:$F,Lançamentos!$B:$B,"Despesa",Lançamentos!$A:$A,"&gt;="&amp;DATE(Ajustes!$B$5,11,1),Lançamentos!$A:$A,"&lt;"&amp;DATE(Ajustes!$B$5,12,1))</f>
        <v>0</v>
      </c>
      <c r="D13" s="23">
        <f>B13-C13</f>
        <v>0</v>
      </c>
      <c r="E13" s="24">
        <f>IF(B13=0,0,D13/B13)</f>
        <v>0</v>
      </c>
      <c r="F13" s="22">
        <f>COUNTIFS(Lançamentos!$B:$B,"Receita",Lançamentos!$A:$A,"&gt;="&amp;DATE(Ajustes!$B$5,11,1),Lançamentos!$A:$A,"&lt;"&amp;DATE(Ajustes!$B$5,12,1))</f>
        <v>0</v>
      </c>
      <c r="G13" s="23">
        <f>IF(F13=0,0,B13/F13)</f>
        <v>0</v>
      </c>
      <c r="H13" s="25">
        <f>SUMIFS(Lançamentos!$H:$H,Lançamentos!$A:$A,"&gt;="&amp;DATE(Ajustes!$B$5,11,1),Lançamentos!$A:$A,"&lt;"&amp;DATE(Ajustes!$B$5,12,1))</f>
        <v>0</v>
      </c>
      <c r="I13" s="23">
        <f>SUMIFS(Lançamentos!$I:$I,Lançamentos!$A:$A,"&gt;="&amp;DATE(Ajustes!$B$5,11,1),Lançamentos!$A:$A,"&lt;"&amp;DATE(Ajustes!$B$5,12,1))</f>
        <v>0</v>
      </c>
      <c r="K13" s="1" t="str">
        <f>LEFT(A13,3)</f>
        <v>Nov</v>
      </c>
      <c r="L13" s="8">
        <f>B13</f>
        <v>0</v>
      </c>
      <c r="M13" s="8">
        <f>C13</f>
        <v>0</v>
      </c>
      <c r="O13" s="1" t="str">
        <f>LEFT(A13,3)</f>
        <v>Nov</v>
      </c>
      <c r="P13" s="8">
        <f>D13</f>
        <v>0</v>
      </c>
      <c r="R13" s="1" t="str">
        <f>LEFT(A13,3)</f>
        <v>Nov</v>
      </c>
      <c r="S13" s="8">
        <f>G13</f>
        <v>0</v>
      </c>
      <c r="U13" s="1" t="str">
        <f>IF(Ajustes!C20="","",Ajustes!C20)</f>
        <v/>
      </c>
      <c r="V13" s="1">
        <f>IF(U13="",0,SUMIF(Lançamentos!$C:$C,U13,Lançamentos!$F:$F))</f>
        <v>0</v>
      </c>
    </row>
    <row r="14" spans="1:22" x14ac:dyDescent="0.35">
      <c r="A14" s="26" t="s">
        <v>76</v>
      </c>
      <c r="B14" s="27">
        <f>SUMIFS(Lançamentos!$F:$F,Lançamentos!$B:$B,"Receita",Lançamentos!$A:$A,"&gt;="&amp;DATE(Ajustes!$B$5,12,1),Lançamentos!$A:$A,"&lt;"&amp;DATE(Ajustes!$B$5,13,1))</f>
        <v>0</v>
      </c>
      <c r="C14" s="27">
        <f>SUMIFS(Lançamentos!$F:$F,Lançamentos!$B:$B,"Despesa",Lançamentos!$A:$A,"&gt;="&amp;DATE(Ajustes!$B$5,12,1),Lançamentos!$A:$A,"&lt;"&amp;DATE(Ajustes!$B$5,13,1))</f>
        <v>0</v>
      </c>
      <c r="D14" s="27">
        <f>B14-C14</f>
        <v>0</v>
      </c>
      <c r="E14" s="28">
        <f>IF(B14=0,0,D14/B14)</f>
        <v>0</v>
      </c>
      <c r="F14" s="26">
        <f>COUNTIFS(Lançamentos!$B:$B,"Receita",Lançamentos!$A:$A,"&gt;="&amp;DATE(Ajustes!$B$5,12,1),Lançamentos!$A:$A,"&lt;"&amp;DATE(Ajustes!$B$5,13,1))</f>
        <v>0</v>
      </c>
      <c r="G14" s="27">
        <f>IF(F14=0,0,B14/F14)</f>
        <v>0</v>
      </c>
      <c r="H14" s="29">
        <f>SUMIFS(Lançamentos!$H:$H,Lançamentos!$A:$A,"&gt;="&amp;DATE(Ajustes!$B$5,12,1),Lançamentos!$A:$A,"&lt;"&amp;DATE(Ajustes!$B$5,13,1))</f>
        <v>0</v>
      </c>
      <c r="I14" s="27">
        <f>SUMIFS(Lançamentos!$I:$I,Lançamentos!$A:$A,"&gt;="&amp;DATE(Ajustes!$B$5,12,1),Lançamentos!$A:$A,"&lt;"&amp;DATE(Ajustes!$B$5,13,1))</f>
        <v>0</v>
      </c>
      <c r="K14" s="1" t="str">
        <f>LEFT(A14,3)</f>
        <v>Dez</v>
      </c>
      <c r="L14" s="8">
        <f>B14</f>
        <v>0</v>
      </c>
      <c r="M14" s="8">
        <f>C14</f>
        <v>0</v>
      </c>
      <c r="O14" s="1" t="str">
        <f>LEFT(A14,3)</f>
        <v>Dez</v>
      </c>
      <c r="P14" s="8">
        <f>D14</f>
        <v>0</v>
      </c>
      <c r="R14" s="1" t="str">
        <f>LEFT(A14,3)</f>
        <v>Dez</v>
      </c>
      <c r="S14" s="8">
        <f>G14</f>
        <v>0</v>
      </c>
      <c r="U14" s="1" t="str">
        <f>IF(Ajustes!C21="","",Ajustes!C21)</f>
        <v/>
      </c>
      <c r="V14" s="1">
        <f>IF(U14="",0,SUMIF(Lançamentos!$C:$C,U14,Lançamentos!$F:$F))</f>
        <v>0</v>
      </c>
    </row>
    <row r="15" spans="1:22" x14ac:dyDescent="0.35">
      <c r="A15" s="30" t="s">
        <v>77</v>
      </c>
      <c r="B15" s="31">
        <f>SUM(B3:B14)</f>
        <v>1610</v>
      </c>
      <c r="C15" s="31">
        <f>SUM(C3:C14)</f>
        <v>236</v>
      </c>
      <c r="D15" s="31">
        <f>SUM(D3:D14)</f>
        <v>1374</v>
      </c>
      <c r="E15" s="32">
        <f>IF(B15=0,0,D15/B15)</f>
        <v>0.85341614906832297</v>
      </c>
      <c r="F15" s="30">
        <f>SUM(F3:F14)</f>
        <v>6</v>
      </c>
      <c r="G15" s="31">
        <f>IF(F15=0,0,B15/F15)</f>
        <v>268.33333333333331</v>
      </c>
      <c r="H15" s="33">
        <f>SUM(H3:H14)</f>
        <v>59</v>
      </c>
      <c r="I15" s="31">
        <f>SUM(I3:I14)</f>
        <v>70.8</v>
      </c>
      <c r="U15" s="1" t="str">
        <f>IF(Ajustes!C22="","",Ajustes!C22)</f>
        <v/>
      </c>
      <c r="V15" s="1">
        <f>IF(U15="",0,SUMIF(Lançamentos!$C:$C,U15,Lançamentos!$F:$F))</f>
        <v>0</v>
      </c>
    </row>
    <row r="16" spans="1:22" x14ac:dyDescent="0.35">
      <c r="U16" s="1" t="str">
        <f>IF(Ajustes!C23="","",Ajustes!C23)</f>
        <v/>
      </c>
      <c r="V16" s="1">
        <f>IF(U16="",0,SUMIF(Lançamentos!$C:$C,U16,Lançamentos!$F:$F))</f>
        <v>0</v>
      </c>
    </row>
  </sheetData>
  <sheetProtection sheet="1" objects="1" scenarios="1"/>
  <mergeCells count="1">
    <mergeCell ref="A1:I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E7FD-24DB-4F44-BCCC-A99DE665EC19}">
  <sheetPr>
    <tabColor rgb="FFB87333"/>
  </sheetPr>
  <dimension ref="A1:E19"/>
  <sheetViews>
    <sheetView showGridLines="0" workbookViewId="0">
      <selection sqref="A1:E1"/>
    </sheetView>
  </sheetViews>
  <sheetFormatPr defaultRowHeight="15" x14ac:dyDescent="0.35"/>
  <cols>
    <col min="1" max="1" width="38.77734375" style="1" customWidth="1"/>
    <col min="2" max="2" width="17.77734375" style="1" customWidth="1"/>
    <col min="3" max="16384" width="8.88671875" style="1"/>
  </cols>
  <sheetData>
    <row r="1" spans="1:5" ht="30" customHeight="1" x14ac:dyDescent="0.45">
      <c r="A1" s="3" t="s">
        <v>79</v>
      </c>
      <c r="B1" s="4"/>
      <c r="C1" s="4"/>
      <c r="D1" s="4"/>
      <c r="E1" s="4"/>
    </row>
    <row r="2" spans="1:5" x14ac:dyDescent="0.35">
      <c r="A2" s="5" t="s">
        <v>80</v>
      </c>
      <c r="B2" s="2"/>
      <c r="C2" s="2"/>
      <c r="D2" s="2"/>
      <c r="E2" s="2"/>
    </row>
    <row r="4" spans="1:5" x14ac:dyDescent="0.35">
      <c r="A4" s="7" t="s">
        <v>81</v>
      </c>
    </row>
    <row r="5" spans="1:5" x14ac:dyDescent="0.35">
      <c r="A5" s="38" t="s">
        <v>82</v>
      </c>
      <c r="B5" s="39">
        <v>2500</v>
      </c>
    </row>
    <row r="6" spans="1:5" x14ac:dyDescent="0.35">
      <c r="A6" s="38" t="s">
        <v>83</v>
      </c>
      <c r="B6" s="40">
        <v>40</v>
      </c>
    </row>
    <row r="7" spans="1:5" x14ac:dyDescent="0.35">
      <c r="A7" s="38" t="s">
        <v>84</v>
      </c>
      <c r="B7" s="40">
        <v>14</v>
      </c>
    </row>
    <row r="8" spans="1:5" x14ac:dyDescent="0.35">
      <c r="A8" s="38" t="s">
        <v>85</v>
      </c>
      <c r="B8" s="41">
        <v>1</v>
      </c>
    </row>
    <row r="9" spans="1:5" x14ac:dyDescent="0.35">
      <c r="A9" s="38" t="s">
        <v>86</v>
      </c>
      <c r="B9" s="42">
        <v>0.3</v>
      </c>
    </row>
    <row r="11" spans="1:5" x14ac:dyDescent="0.35">
      <c r="A11" s="12" t="s">
        <v>87</v>
      </c>
    </row>
    <row r="12" spans="1:5" x14ac:dyDescent="0.35">
      <c r="A12" s="43" t="s">
        <v>88</v>
      </c>
      <c r="B12" s="44">
        <f>B7*Ajustes!$B$6</f>
        <v>16.8</v>
      </c>
    </row>
    <row r="13" spans="1:5" x14ac:dyDescent="0.35">
      <c r="A13" s="43" t="s">
        <v>89</v>
      </c>
      <c r="B13" s="44">
        <f>IF(B6=0,0,B5/B6)</f>
        <v>62.5</v>
      </c>
    </row>
    <row r="14" spans="1:5" x14ac:dyDescent="0.35">
      <c r="A14" s="43" t="s">
        <v>90</v>
      </c>
      <c r="B14" s="44">
        <f>B12+B13</f>
        <v>79.3</v>
      </c>
    </row>
    <row r="16" spans="1:5" x14ac:dyDescent="0.35">
      <c r="A16" s="34" t="s">
        <v>91</v>
      </c>
      <c r="B16" s="35"/>
    </row>
    <row r="17" spans="1:2" ht="30" customHeight="1" x14ac:dyDescent="0.65">
      <c r="A17" s="36">
        <f>IF((1-B9)=0,B14,B14/(1-B9))</f>
        <v>113.28571428571429</v>
      </c>
      <c r="B17" s="35"/>
    </row>
    <row r="19" spans="1:2" x14ac:dyDescent="0.35">
      <c r="A19" s="1" t="s">
        <v>92</v>
      </c>
      <c r="B19" s="37">
        <f>IF(B8=0,A17,A17/B8)</f>
        <v>113.28571428571429</v>
      </c>
    </row>
  </sheetData>
  <sheetProtection sheet="1" objects="1" scenarios="1"/>
  <mergeCells count="4">
    <mergeCell ref="A1:E1"/>
    <mergeCell ref="A2:E2"/>
    <mergeCell ref="A16:B16"/>
    <mergeCell ref="A17:B17"/>
  </mergeCells>
  <dataValidations count="1">
    <dataValidation type="decimal" allowBlank="1" showInputMessage="1" showErrorMessage="1" errorTitle="Margem inválida" error="Digite um percentual entre 0% e 100%. Ex.: 30%" promptTitle="Margem" prompt="Digite com o símbolo de %. Ex.: 30%" sqref="B9" xr:uid="{7BBD94B0-E675-4D19-8C89-B32AAC88F8C3}">
      <formula1>0</formula1>
      <formula2>1</formula2>
    </dataValidation>
  </dataValidation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474E-6B03-4A23-9F19-D250D8941406}">
  <sheetPr>
    <tabColor rgb="FF969CA2"/>
  </sheetPr>
  <dimension ref="A1:I39"/>
  <sheetViews>
    <sheetView showGridLines="0" workbookViewId="0">
      <selection sqref="A1:H1"/>
    </sheetView>
  </sheetViews>
  <sheetFormatPr defaultRowHeight="15" x14ac:dyDescent="0.35"/>
  <cols>
    <col min="1" max="1" width="26.77734375" style="1" customWidth="1"/>
    <col min="2" max="2" width="13.77734375" style="1" customWidth="1"/>
    <col min="3" max="3" width="24.77734375" style="1" customWidth="1"/>
    <col min="4" max="4" width="3.77734375" style="1" customWidth="1"/>
    <col min="5" max="5" width="18.77734375" style="1" customWidth="1"/>
    <col min="6" max="6" width="3.77734375" style="1" customWidth="1"/>
    <col min="7" max="7" width="22.77734375" style="1" customWidth="1"/>
    <col min="8" max="8" width="3.77734375" style="1" customWidth="1"/>
    <col min="9" max="9" width="0" style="1" hidden="1" customWidth="1"/>
    <col min="10" max="16384" width="8.88671875" style="1"/>
  </cols>
  <sheetData>
    <row r="1" spans="1:9" ht="30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9" x14ac:dyDescent="0.35">
      <c r="A2" s="5" t="s">
        <v>1</v>
      </c>
      <c r="B2" s="2"/>
      <c r="C2" s="2"/>
      <c r="D2" s="2"/>
      <c r="E2" s="2"/>
      <c r="F2" s="2"/>
      <c r="G2" s="2"/>
      <c r="H2" s="2"/>
    </row>
    <row r="4" spans="1:9" x14ac:dyDescent="0.35">
      <c r="A4" s="7" t="s">
        <v>2</v>
      </c>
    </row>
    <row r="5" spans="1:9" x14ac:dyDescent="0.35">
      <c r="A5" s="1" t="s">
        <v>3</v>
      </c>
      <c r="B5" s="9">
        <v>2026</v>
      </c>
    </row>
    <row r="6" spans="1:9" x14ac:dyDescent="0.35">
      <c r="A6" s="1" t="s">
        <v>4</v>
      </c>
      <c r="B6" s="10">
        <v>1.2</v>
      </c>
    </row>
    <row r="7" spans="1:9" x14ac:dyDescent="0.35">
      <c r="A7" s="1" t="s">
        <v>5</v>
      </c>
      <c r="B7" s="11">
        <v>8000</v>
      </c>
    </row>
    <row r="9" spans="1:9" x14ac:dyDescent="0.35">
      <c r="A9" s="12" t="s">
        <v>6</v>
      </c>
      <c r="C9" s="14" t="s">
        <v>13</v>
      </c>
      <c r="E9" s="6" t="s">
        <v>22</v>
      </c>
      <c r="G9" s="6" t="s">
        <v>29</v>
      </c>
    </row>
    <row r="10" spans="1:9" x14ac:dyDescent="0.35">
      <c r="A10" s="13" t="s">
        <v>7</v>
      </c>
      <c r="C10" s="13" t="s">
        <v>14</v>
      </c>
      <c r="E10" s="13" t="s">
        <v>23</v>
      </c>
      <c r="G10" s="13" t="s">
        <v>30</v>
      </c>
      <c r="I10" s="1" t="str">
        <f>IF(A10="","",A10)</f>
        <v>Consulta domiciliar</v>
      </c>
    </row>
    <row r="11" spans="1:9" x14ac:dyDescent="0.35">
      <c r="A11" s="13" t="s">
        <v>8</v>
      </c>
      <c r="C11" s="13" t="s">
        <v>15</v>
      </c>
      <c r="E11" s="13" t="s">
        <v>24</v>
      </c>
      <c r="G11" s="13" t="s">
        <v>31</v>
      </c>
      <c r="I11" s="1" t="str">
        <f>IF(A11="","",A11)</f>
        <v>Sessão de reabilitação</v>
      </c>
    </row>
    <row r="12" spans="1:9" x14ac:dyDescent="0.35">
      <c r="A12" s="13" t="s">
        <v>9</v>
      </c>
      <c r="C12" s="13" t="s">
        <v>16</v>
      </c>
      <c r="E12" s="13" t="s">
        <v>25</v>
      </c>
      <c r="G12" s="13" t="s">
        <v>32</v>
      </c>
      <c r="I12" s="1" t="str">
        <f>IF(A12="","",A12)</f>
        <v>Avaliação inicial</v>
      </c>
    </row>
    <row r="13" spans="1:9" x14ac:dyDescent="0.35">
      <c r="A13" s="13" t="s">
        <v>10</v>
      </c>
      <c r="C13" s="13" t="s">
        <v>17</v>
      </c>
      <c r="E13" s="13" t="s">
        <v>26</v>
      </c>
      <c r="G13" s="13" t="s">
        <v>33</v>
      </c>
      <c r="I13" s="1" t="str">
        <f>IF(A13="","",A13)</f>
        <v>Pacote mensal</v>
      </c>
    </row>
    <row r="14" spans="1:9" x14ac:dyDescent="0.35">
      <c r="A14" s="13" t="s">
        <v>11</v>
      </c>
      <c r="C14" s="13" t="s">
        <v>18</v>
      </c>
      <c r="E14" s="13" t="s">
        <v>27</v>
      </c>
      <c r="G14" s="13" t="s">
        <v>34</v>
      </c>
      <c r="I14" s="1" t="str">
        <f>IF(A14="","",A14)</f>
        <v>Teleorientação</v>
      </c>
    </row>
    <row r="15" spans="1:9" x14ac:dyDescent="0.35">
      <c r="A15" s="13" t="s">
        <v>12</v>
      </c>
      <c r="C15" s="13" t="s">
        <v>19</v>
      </c>
      <c r="E15" s="13" t="s">
        <v>28</v>
      </c>
      <c r="G15" s="13"/>
      <c r="I15" s="1" t="str">
        <f>IF(A15="","",A15)</f>
        <v>Outros (receita)</v>
      </c>
    </row>
    <row r="16" spans="1:9" x14ac:dyDescent="0.35">
      <c r="A16" s="13"/>
      <c r="C16" s="13" t="s">
        <v>20</v>
      </c>
      <c r="E16" s="13"/>
      <c r="G16" s="13"/>
      <c r="I16" s="1" t="str">
        <f>IF(A16="","",A16)</f>
        <v/>
      </c>
    </row>
    <row r="17" spans="1:9" x14ac:dyDescent="0.35">
      <c r="A17" s="13"/>
      <c r="C17" s="13" t="s">
        <v>21</v>
      </c>
      <c r="E17" s="13"/>
      <c r="G17" s="13"/>
      <c r="I17" s="1" t="str">
        <f>IF(A17="","",A17)</f>
        <v/>
      </c>
    </row>
    <row r="18" spans="1:9" x14ac:dyDescent="0.35">
      <c r="A18" s="13"/>
      <c r="C18" s="13"/>
      <c r="G18" s="13"/>
      <c r="I18" s="1" t="str">
        <f>IF(A18="","",A18)</f>
        <v/>
      </c>
    </row>
    <row r="19" spans="1:9" x14ac:dyDescent="0.35">
      <c r="A19" s="13"/>
      <c r="C19" s="13"/>
      <c r="G19" s="13"/>
      <c r="I19" s="1" t="str">
        <f>IF(A19="","",A19)</f>
        <v/>
      </c>
    </row>
    <row r="20" spans="1:9" x14ac:dyDescent="0.35">
      <c r="A20" s="13"/>
      <c r="C20" s="13"/>
      <c r="G20" s="13"/>
      <c r="I20" s="1" t="str">
        <f>IF(A20="","",A20)</f>
        <v/>
      </c>
    </row>
    <row r="21" spans="1:9" x14ac:dyDescent="0.35">
      <c r="A21" s="13"/>
      <c r="C21" s="13"/>
      <c r="G21" s="13"/>
      <c r="I21" s="1" t="str">
        <f>IF(A21="","",A21)</f>
        <v/>
      </c>
    </row>
    <row r="22" spans="1:9" x14ac:dyDescent="0.35">
      <c r="C22" s="13"/>
      <c r="G22" s="13"/>
      <c r="I22" s="1" t="str">
        <f>IF(C10="","",C10)</f>
        <v>Combustível / Transporte</v>
      </c>
    </row>
    <row r="23" spans="1:9" x14ac:dyDescent="0.35">
      <c r="C23" s="13"/>
      <c r="G23" s="13"/>
      <c r="I23" s="1" t="str">
        <f>IF(C11="","",C11)</f>
        <v>Materiais e insumos</v>
      </c>
    </row>
    <row r="24" spans="1:9" x14ac:dyDescent="0.35">
      <c r="G24" s="13"/>
      <c r="I24" s="1" t="str">
        <f>IF(C12="","",C12)</f>
        <v>Equipamentos</v>
      </c>
    </row>
    <row r="25" spans="1:9" x14ac:dyDescent="0.35">
      <c r="G25" s="13"/>
      <c r="I25" s="1" t="str">
        <f>IF(C13="","",C13)</f>
        <v>Impostos e taxas</v>
      </c>
    </row>
    <row r="26" spans="1:9" x14ac:dyDescent="0.35">
      <c r="G26" s="13"/>
      <c r="I26" s="1" t="str">
        <f>IF(C14="","",C14)</f>
        <v>Marketing</v>
      </c>
    </row>
    <row r="27" spans="1:9" x14ac:dyDescent="0.35">
      <c r="G27" s="13"/>
      <c r="I27" s="1" t="str">
        <f>IF(C15="","",C15)</f>
        <v>Estrutura / Aluguel</v>
      </c>
    </row>
    <row r="28" spans="1:9" x14ac:dyDescent="0.35">
      <c r="G28" s="13"/>
      <c r="I28" s="1" t="str">
        <f>IF(C16="","",C16)</f>
        <v>Alimentação</v>
      </c>
    </row>
    <row r="29" spans="1:9" x14ac:dyDescent="0.35">
      <c r="G29" s="13"/>
      <c r="I29" s="1" t="str">
        <f>IF(C17="","",C17)</f>
        <v>Outros (despesa)</v>
      </c>
    </row>
    <row r="30" spans="1:9" x14ac:dyDescent="0.35">
      <c r="G30" s="13"/>
      <c r="I30" s="1" t="str">
        <f>IF(C18="","",C18)</f>
        <v/>
      </c>
    </row>
    <row r="31" spans="1:9" x14ac:dyDescent="0.35">
      <c r="G31" s="13"/>
      <c r="I31" s="1" t="str">
        <f>IF(C19="","",C19)</f>
        <v/>
      </c>
    </row>
    <row r="32" spans="1:9" x14ac:dyDescent="0.35">
      <c r="G32" s="13"/>
      <c r="I32" s="1" t="str">
        <f>IF(C20="","",C20)</f>
        <v/>
      </c>
    </row>
    <row r="33" spans="7:9" x14ac:dyDescent="0.35">
      <c r="G33" s="13"/>
      <c r="I33" s="1" t="str">
        <f>IF(C21="","",C21)</f>
        <v/>
      </c>
    </row>
    <row r="34" spans="7:9" x14ac:dyDescent="0.35">
      <c r="G34" s="13"/>
      <c r="I34" s="1" t="str">
        <f>IF(C22="","",C22)</f>
        <v/>
      </c>
    </row>
    <row r="35" spans="7:9" x14ac:dyDescent="0.35">
      <c r="G35" s="13"/>
      <c r="I35" s="1" t="str">
        <f>IF(C23="","",C23)</f>
        <v/>
      </c>
    </row>
    <row r="36" spans="7:9" x14ac:dyDescent="0.35">
      <c r="G36" s="13"/>
    </row>
    <row r="37" spans="7:9" x14ac:dyDescent="0.35">
      <c r="G37" s="13"/>
    </row>
    <row r="38" spans="7:9" x14ac:dyDescent="0.35">
      <c r="G38" s="13"/>
    </row>
    <row r="39" spans="7:9" x14ac:dyDescent="0.35">
      <c r="G39" s="13"/>
    </row>
  </sheetData>
  <sheetProtection sheet="1" objects="1" scenarios="1"/>
  <mergeCells count="2">
    <mergeCell ref="A1:H1"/>
    <mergeCell ref="A2:H2"/>
  </mergeCells>
  <dataValidations count="3">
    <dataValidation type="whole" allowBlank="1" showInputMessage="1" showErrorMessage="1" errorTitle="Ano inválido" error="Digite um ano entre 2020 e 2040. Ex.: 2026" promptTitle="Ano" prompt="Ano dos lançamentos e do painel. Ex.: 2026" sqref="B5" xr:uid="{678566F4-4103-41CC-8AD0-6D9A7E29B461}">
      <formula1>2020</formula1>
      <formula2>2040</formula2>
    </dataValidation>
    <dataValidation type="decimal" operator="greaterThanOrEqual" allowBlank="1" showInputMessage="1" showErrorMessage="1" errorTitle="Valor inválido" error="Digite apenas números. Ex.: 1,20" promptTitle="Custo por km" prompt="Quanto custa cada km rodado (combustível + desgaste). Ex.: 1,20" sqref="B6" xr:uid="{F7DA296E-3C38-48C0-BC89-00BC74851046}">
      <formula1>0</formula1>
    </dataValidation>
    <dataValidation type="decimal" operator="greaterThanOrEqual" allowBlank="1" showInputMessage="1" showErrorMessage="1" errorTitle="Valor inválido" error="Digite apenas números. Ex.: 8000" promptTitle="Meta mensal" prompt="Quanto você quer faturar por mês. Ex.: 8000" sqref="B7" xr:uid="{DDC4F953-7617-413E-9BDA-055C2BF828EE}">
      <formula1>0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Lançamentos</vt:lpstr>
      <vt:lpstr>Resumo</vt:lpstr>
      <vt:lpstr>Precificação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2026-07-02T16:08:57Z</dcterms:created>
  <dcterms:modified xsi:type="dcterms:W3CDTF">2026-07-02T16:09:02Z</dcterms:modified>
</cp:coreProperties>
</file>